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56 Gita Produkte und Trainingsmaterial\Risiko Risiko Profi - BAF -\Fallstudie Kundenkreuzfahrt\Anlagen LernSprint2\"/>
    </mc:Choice>
  </mc:AlternateContent>
  <bookViews>
    <workbookView xWindow="0" yWindow="0" windowWidth="23040" windowHeight="8835" activeTab="6"/>
  </bookViews>
  <sheets>
    <sheet name="RMP" sheetId="4" r:id="rId1"/>
    <sheet name="Risiko Register" sheetId="1" r:id="rId2"/>
    <sheet name="Analyse" sheetId="2" r:id="rId3"/>
    <sheet name="PIM" sheetId="3" r:id="rId4"/>
    <sheet name="ActionLog" sheetId="6" r:id="rId5"/>
    <sheet name="Post-Mitigated" sheetId="5" r:id="rId6"/>
    <sheet name="ScreenShot Post-Mitigated" sheetId="7" r:id="rId7"/>
  </sheets>
  <externalReferences>
    <externalReference r:id="rId8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33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1" hidden="1">'Risiko Register'!$A$6:$K$6</definedName>
    <definedName name="Pal_Workbook_GUID" hidden="1">"YEZ4A4TKGPWCWN16JR59XZVD"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3" l="1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B35" i="3"/>
  <c r="A35" i="3"/>
  <c r="U16" i="5" l="1"/>
  <c r="D8" i="5"/>
  <c r="E8" i="5"/>
  <c r="F8" i="5"/>
  <c r="G8" i="5"/>
  <c r="C8" i="5"/>
  <c r="H8" i="5"/>
  <c r="M8" i="5"/>
  <c r="N8" i="5"/>
  <c r="O8" i="5"/>
  <c r="P8" i="5"/>
  <c r="Q8" i="5"/>
  <c r="J8" i="5"/>
  <c r="K8" i="5"/>
  <c r="D9" i="5"/>
  <c r="E9" i="5"/>
  <c r="F9" i="5"/>
  <c r="G9" i="5"/>
  <c r="C9" i="5"/>
  <c r="H9" i="5"/>
  <c r="M9" i="5"/>
  <c r="N9" i="5"/>
  <c r="O9" i="5"/>
  <c r="P9" i="5"/>
  <c r="Q9" i="5"/>
  <c r="J9" i="5"/>
  <c r="K9" i="5"/>
  <c r="D10" i="5"/>
  <c r="E10" i="5"/>
  <c r="F10" i="5"/>
  <c r="G10" i="5"/>
  <c r="C10" i="5"/>
  <c r="H10" i="5"/>
  <c r="M10" i="5"/>
  <c r="N10" i="5"/>
  <c r="O10" i="5"/>
  <c r="P10" i="5"/>
  <c r="Q10" i="5"/>
  <c r="J10" i="5"/>
  <c r="K10" i="5"/>
  <c r="D11" i="5"/>
  <c r="E11" i="5"/>
  <c r="F11" i="5"/>
  <c r="G11" i="5"/>
  <c r="C11" i="5"/>
  <c r="H11" i="5"/>
  <c r="M11" i="5"/>
  <c r="N11" i="5"/>
  <c r="O11" i="5"/>
  <c r="P11" i="5"/>
  <c r="Q11" i="5"/>
  <c r="J11" i="5"/>
  <c r="K11" i="5"/>
  <c r="D12" i="5"/>
  <c r="E12" i="5"/>
  <c r="F12" i="5"/>
  <c r="G12" i="5"/>
  <c r="C12" i="5"/>
  <c r="H12" i="5"/>
  <c r="M12" i="5"/>
  <c r="N12" i="5"/>
  <c r="O12" i="5"/>
  <c r="P12" i="5"/>
  <c r="Q12" i="5"/>
  <c r="J12" i="5"/>
  <c r="K12" i="5"/>
  <c r="D13" i="5"/>
  <c r="E13" i="5"/>
  <c r="F13" i="5"/>
  <c r="G13" i="5"/>
  <c r="C13" i="5"/>
  <c r="H13" i="5"/>
  <c r="M13" i="5"/>
  <c r="N13" i="5"/>
  <c r="O13" i="5"/>
  <c r="P13" i="5"/>
  <c r="Q13" i="5"/>
  <c r="J13" i="5"/>
  <c r="K13" i="5"/>
  <c r="D14" i="5"/>
  <c r="E14" i="5"/>
  <c r="F14" i="5"/>
  <c r="G14" i="5"/>
  <c r="C14" i="5"/>
  <c r="H14" i="5"/>
  <c r="M14" i="5"/>
  <c r="N14" i="5"/>
  <c r="O14" i="5"/>
  <c r="P14" i="5"/>
  <c r="Q14" i="5"/>
  <c r="J14" i="5"/>
  <c r="K14" i="5"/>
  <c r="D15" i="5"/>
  <c r="E15" i="5"/>
  <c r="F15" i="5"/>
  <c r="G15" i="5"/>
  <c r="C15" i="5"/>
  <c r="H15" i="5"/>
  <c r="M15" i="5"/>
  <c r="N15" i="5"/>
  <c r="O15" i="5"/>
  <c r="P15" i="5"/>
  <c r="Q15" i="5"/>
  <c r="J15" i="5"/>
  <c r="K15" i="5"/>
  <c r="D16" i="5"/>
  <c r="E16" i="5"/>
  <c r="F16" i="5"/>
  <c r="G16" i="5"/>
  <c r="C16" i="5"/>
  <c r="H16" i="5"/>
  <c r="M16" i="5"/>
  <c r="N16" i="5"/>
  <c r="O16" i="5"/>
  <c r="P16" i="5"/>
  <c r="Q16" i="5"/>
  <c r="J16" i="5"/>
  <c r="K16" i="5"/>
  <c r="D17" i="5"/>
  <c r="E17" i="5"/>
  <c r="F17" i="5"/>
  <c r="G17" i="5"/>
  <c r="C17" i="5"/>
  <c r="H17" i="5"/>
  <c r="M17" i="5"/>
  <c r="N17" i="5"/>
  <c r="O17" i="5"/>
  <c r="P17" i="5"/>
  <c r="Q17" i="5"/>
  <c r="J17" i="5"/>
  <c r="K17" i="5"/>
  <c r="D18" i="5"/>
  <c r="E18" i="5"/>
  <c r="F18" i="5"/>
  <c r="G18" i="5"/>
  <c r="C18" i="5"/>
  <c r="H18" i="5"/>
  <c r="M18" i="5"/>
  <c r="N18" i="5"/>
  <c r="O18" i="5"/>
  <c r="P18" i="5"/>
  <c r="Q18" i="5"/>
  <c r="J18" i="5"/>
  <c r="K18" i="5"/>
  <c r="D7" i="5"/>
  <c r="E7" i="5"/>
  <c r="F7" i="5"/>
  <c r="G7" i="5"/>
  <c r="C7" i="5"/>
  <c r="H7" i="5"/>
  <c r="M7" i="5"/>
  <c r="N7" i="5"/>
  <c r="O7" i="5"/>
  <c r="P7" i="5"/>
  <c r="Q7" i="5"/>
  <c r="J7" i="5"/>
  <c r="K7" i="5"/>
  <c r="J19" i="5"/>
  <c r="M19" i="5"/>
  <c r="N19" i="5"/>
  <c r="O19" i="5"/>
  <c r="P19" i="5"/>
  <c r="J20" i="5"/>
  <c r="M20" i="5"/>
  <c r="N20" i="5"/>
  <c r="O20" i="5"/>
  <c r="P20" i="5"/>
  <c r="J21" i="5"/>
  <c r="M21" i="5"/>
  <c r="N21" i="5"/>
  <c r="O21" i="5"/>
  <c r="P21" i="5"/>
  <c r="J22" i="5"/>
  <c r="M22" i="5"/>
  <c r="N22" i="5"/>
  <c r="O22" i="5"/>
  <c r="P22" i="5"/>
  <c r="J23" i="5"/>
  <c r="M23" i="5"/>
  <c r="N23" i="5"/>
  <c r="O23" i="5"/>
  <c r="P23" i="5"/>
  <c r="J24" i="5"/>
  <c r="M24" i="5"/>
  <c r="N24" i="5"/>
  <c r="O24" i="5"/>
  <c r="P24" i="5"/>
  <c r="J25" i="5"/>
  <c r="M25" i="5"/>
  <c r="N25" i="5"/>
  <c r="O25" i="5"/>
  <c r="P25" i="5"/>
  <c r="J26" i="5"/>
  <c r="M26" i="5"/>
  <c r="N26" i="5"/>
  <c r="O26" i="5"/>
  <c r="P26" i="5"/>
  <c r="D19" i="5"/>
  <c r="E19" i="5"/>
  <c r="F19" i="5"/>
  <c r="G19" i="5"/>
  <c r="D20" i="5"/>
  <c r="E20" i="5"/>
  <c r="F20" i="5"/>
  <c r="G20" i="5"/>
  <c r="D21" i="5"/>
  <c r="E21" i="5"/>
  <c r="F21" i="5"/>
  <c r="G21" i="5"/>
  <c r="D22" i="5"/>
  <c r="E22" i="5"/>
  <c r="F22" i="5"/>
  <c r="G22" i="5"/>
  <c r="D23" i="5"/>
  <c r="E23" i="5"/>
  <c r="F23" i="5"/>
  <c r="G23" i="5"/>
  <c r="D24" i="5"/>
  <c r="E24" i="5"/>
  <c r="F24" i="5"/>
  <c r="G24" i="5"/>
  <c r="D25" i="5"/>
  <c r="E25" i="5"/>
  <c r="F25" i="5"/>
  <c r="G25" i="5"/>
  <c r="D26" i="5"/>
  <c r="E26" i="5"/>
  <c r="F26" i="5"/>
  <c r="G26" i="5"/>
  <c r="C10" i="6"/>
  <c r="O10" i="6"/>
  <c r="C14" i="6"/>
  <c r="O14" i="6"/>
  <c r="C18" i="6"/>
  <c r="O18" i="6"/>
  <c r="O19" i="6"/>
  <c r="O20" i="6"/>
  <c r="O21" i="6"/>
  <c r="O22" i="6"/>
  <c r="O23" i="6"/>
  <c r="O24" i="6"/>
  <c r="O25" i="6"/>
  <c r="O26" i="6"/>
  <c r="C26" i="6"/>
  <c r="B26" i="6"/>
  <c r="A26" i="6"/>
  <c r="C25" i="6"/>
  <c r="B25" i="6"/>
  <c r="A25" i="6"/>
  <c r="C24" i="6"/>
  <c r="B24" i="6"/>
  <c r="A24" i="6"/>
  <c r="C23" i="6"/>
  <c r="B23" i="6"/>
  <c r="A23" i="6"/>
  <c r="C22" i="6"/>
  <c r="B22" i="6"/>
  <c r="A22" i="6"/>
  <c r="C21" i="6"/>
  <c r="B21" i="6"/>
  <c r="A21" i="6"/>
  <c r="C20" i="6"/>
  <c r="B20" i="6"/>
  <c r="A20" i="6"/>
  <c r="C19" i="6"/>
  <c r="B19" i="6"/>
  <c r="A19" i="6"/>
  <c r="B18" i="6"/>
  <c r="A18" i="6"/>
  <c r="C17" i="6"/>
  <c r="O17" i="6"/>
  <c r="B17" i="6"/>
  <c r="A17" i="6"/>
  <c r="C16" i="6"/>
  <c r="O16" i="6"/>
  <c r="B16" i="6"/>
  <c r="A16" i="6"/>
  <c r="C15" i="6"/>
  <c r="O15" i="6"/>
  <c r="B15" i="6"/>
  <c r="A15" i="6"/>
  <c r="B14" i="6"/>
  <c r="A14" i="6"/>
  <c r="C13" i="6"/>
  <c r="O13" i="6"/>
  <c r="B13" i="6"/>
  <c r="A13" i="6"/>
  <c r="C12" i="6"/>
  <c r="O12" i="6"/>
  <c r="B12" i="6"/>
  <c r="A12" i="6"/>
  <c r="C11" i="6"/>
  <c r="O11" i="6"/>
  <c r="B11" i="6"/>
  <c r="A11" i="6"/>
  <c r="B10" i="6"/>
  <c r="A10" i="6"/>
  <c r="C9" i="6"/>
  <c r="O9" i="6"/>
  <c r="B9" i="6"/>
  <c r="A9" i="6"/>
  <c r="C8" i="6"/>
  <c r="O8" i="6"/>
  <c r="B8" i="6"/>
  <c r="A8" i="6"/>
  <c r="C7" i="6"/>
  <c r="O7" i="6"/>
  <c r="B7" i="6"/>
  <c r="A7" i="6"/>
  <c r="A3" i="6"/>
  <c r="E27" i="5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8" i="5"/>
  <c r="A8" i="5"/>
  <c r="B7" i="5"/>
  <c r="A7" i="5"/>
  <c r="A3" i="5"/>
  <c r="Q23" i="5"/>
  <c r="Q19" i="5"/>
  <c r="Q25" i="5"/>
  <c r="Q21" i="5"/>
  <c r="Q20" i="5"/>
  <c r="N27" i="5"/>
  <c r="P27" i="5"/>
  <c r="J27" i="5"/>
  <c r="Q22" i="5"/>
  <c r="Q24" i="5"/>
  <c r="O27" i="5"/>
  <c r="H26" i="5"/>
  <c r="H25" i="5"/>
  <c r="H24" i="5"/>
  <c r="H23" i="5"/>
  <c r="H22" i="5"/>
  <c r="H21" i="5"/>
  <c r="H20" i="5"/>
  <c r="H19" i="5"/>
  <c r="Q26" i="5"/>
  <c r="F27" i="5"/>
  <c r="G27" i="5"/>
  <c r="D36" i="3"/>
  <c r="D37" i="3"/>
  <c r="D38" i="3"/>
  <c r="D39" i="3"/>
  <c r="D40" i="3"/>
  <c r="D41" i="3"/>
  <c r="D42" i="3"/>
  <c r="D43" i="3"/>
  <c r="D44" i="3"/>
  <c r="D45" i="3"/>
  <c r="D46" i="3"/>
  <c r="D35" i="3"/>
  <c r="C36" i="3"/>
  <c r="C37" i="3"/>
  <c r="C38" i="3"/>
  <c r="C39" i="3"/>
  <c r="C40" i="3"/>
  <c r="C41" i="3"/>
  <c r="C42" i="3"/>
  <c r="C43" i="3"/>
  <c r="C44" i="3"/>
  <c r="C45" i="3"/>
  <c r="C46" i="3"/>
  <c r="C35" i="3"/>
  <c r="J27" i="2"/>
  <c r="M19" i="2"/>
  <c r="M20" i="2"/>
  <c r="M21" i="2"/>
  <c r="M22" i="2"/>
  <c r="M23" i="2"/>
  <c r="M24" i="2"/>
  <c r="M25" i="2"/>
  <c r="M26" i="2"/>
  <c r="H2" i="2"/>
  <c r="A3" i="2"/>
  <c r="F2" i="1"/>
  <c r="A3" i="1"/>
  <c r="E46" i="3"/>
  <c r="H46" i="3"/>
  <c r="G46" i="3"/>
  <c r="F46" i="3"/>
  <c r="G45" i="3"/>
  <c r="F45" i="3"/>
  <c r="E44" i="3"/>
  <c r="H44" i="3"/>
  <c r="G44" i="3"/>
  <c r="E43" i="3"/>
  <c r="H43" i="3"/>
  <c r="G43" i="3"/>
  <c r="E42" i="3"/>
  <c r="H42" i="3"/>
  <c r="G42" i="3"/>
  <c r="F42" i="3"/>
  <c r="G41" i="3"/>
  <c r="F41" i="3"/>
  <c r="E40" i="3"/>
  <c r="H40" i="3"/>
  <c r="G40" i="3"/>
  <c r="E39" i="3"/>
  <c r="H39" i="3"/>
  <c r="G39" i="3"/>
  <c r="F39" i="3"/>
  <c r="E38" i="3"/>
  <c r="H38" i="3"/>
  <c r="G38" i="3"/>
  <c r="F38" i="3"/>
  <c r="E37" i="3"/>
  <c r="H37" i="3"/>
  <c r="G36" i="3"/>
  <c r="F36" i="3"/>
  <c r="E35" i="3"/>
  <c r="H35" i="3"/>
  <c r="G35" i="3"/>
  <c r="F35" i="3"/>
  <c r="F43" i="3"/>
  <c r="E36" i="3"/>
  <c r="H36" i="3"/>
  <c r="F40" i="3"/>
  <c r="F44" i="3"/>
  <c r="E45" i="3"/>
  <c r="H45" i="3"/>
  <c r="G37" i="3"/>
  <c r="K27" i="2"/>
  <c r="L27" i="2"/>
  <c r="A8" i="2"/>
  <c r="C8" i="2"/>
  <c r="M8" i="2"/>
  <c r="A9" i="2"/>
  <c r="C9" i="2"/>
  <c r="M9" i="2"/>
  <c r="A10" i="2"/>
  <c r="C10" i="2"/>
  <c r="M10" i="2"/>
  <c r="A11" i="2"/>
  <c r="C11" i="2"/>
  <c r="M11" i="2"/>
  <c r="A12" i="2"/>
  <c r="C12" i="2"/>
  <c r="M12" i="2"/>
  <c r="A13" i="2"/>
  <c r="C13" i="2"/>
  <c r="M13" i="2"/>
  <c r="A14" i="2"/>
  <c r="C14" i="2"/>
  <c r="M14" i="2"/>
  <c r="A15" i="2"/>
  <c r="C15" i="2"/>
  <c r="M15" i="2"/>
  <c r="A16" i="2"/>
  <c r="C16" i="2"/>
  <c r="M16" i="2"/>
  <c r="A17" i="2"/>
  <c r="C17" i="2"/>
  <c r="M17" i="2"/>
  <c r="A18" i="2"/>
  <c r="C18" i="2"/>
  <c r="M18" i="2"/>
  <c r="A19" i="2"/>
  <c r="C19" i="2"/>
  <c r="A20" i="2"/>
  <c r="C20" i="2"/>
  <c r="A21" i="2"/>
  <c r="C21" i="2"/>
  <c r="A22" i="2"/>
  <c r="C22" i="2"/>
  <c r="A23" i="2"/>
  <c r="C23" i="2"/>
  <c r="A24" i="2"/>
  <c r="C24" i="2"/>
  <c r="A25" i="2"/>
  <c r="C25" i="2"/>
  <c r="A26" i="2"/>
  <c r="C26" i="2"/>
  <c r="C7" i="2"/>
  <c r="M7" i="2"/>
  <c r="A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7" i="2"/>
  <c r="B21" i="2"/>
  <c r="B22" i="2"/>
  <c r="B23" i="2"/>
  <c r="B24" i="2"/>
  <c r="B25" i="2"/>
  <c r="B26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7" i="2"/>
  <c r="M27" i="2"/>
  <c r="E41" i="3"/>
  <c r="H41" i="3"/>
  <c r="F37" i="3"/>
  <c r="Q27" i="5"/>
  <c r="H27" i="5"/>
  <c r="P15" i="2"/>
  <c r="P24" i="2"/>
  <c r="AB23" i="2"/>
  <c r="AB24" i="2"/>
  <c r="AF11" i="5"/>
  <c r="AC10" i="2"/>
  <c r="AF25" i="5"/>
  <c r="AC11" i="2"/>
  <c r="AJ9" i="5"/>
  <c r="AB10" i="2"/>
  <c r="AF8" i="5"/>
  <c r="AC15" i="2"/>
  <c r="AG26" i="5"/>
  <c r="AC22" i="2"/>
  <c r="AI20" i="5"/>
  <c r="AG22" i="5"/>
  <c r="AJ25" i="5"/>
  <c r="AI8" i="5"/>
  <c r="AF12" i="5"/>
  <c r="AI9" i="5"/>
  <c r="AC9" i="2"/>
  <c r="AJ10" i="5"/>
  <c r="AF23" i="5"/>
  <c r="AI26" i="5"/>
  <c r="AB17" i="2"/>
  <c r="AJ17" i="5"/>
  <c r="AG21" i="5"/>
  <c r="AB15" i="2"/>
  <c r="AB16" i="2"/>
  <c r="AB14" i="2"/>
  <c r="AI19" i="5"/>
  <c r="AG14" i="5"/>
  <c r="AJ12" i="5"/>
  <c r="AC12" i="2"/>
  <c r="AC24" i="2"/>
  <c r="AB21" i="2"/>
  <c r="AB26" i="2"/>
  <c r="AF21" i="5"/>
  <c r="AG24" i="5"/>
  <c r="AC19" i="2"/>
  <c r="AC20" i="2"/>
  <c r="AJ13" i="5"/>
  <c r="AG16" i="5"/>
  <c r="AI24" i="5"/>
  <c r="AB22" i="2"/>
  <c r="AG17" i="5"/>
  <c r="AF14" i="5"/>
  <c r="AB13" i="2"/>
  <c r="AG20" i="5"/>
  <c r="AF24" i="5"/>
  <c r="AC21" i="2"/>
  <c r="AJ22" i="5"/>
  <c r="AF7" i="5"/>
  <c r="AI15" i="5"/>
  <c r="AJ8" i="5"/>
  <c r="AG12" i="5"/>
  <c r="AG18" i="5"/>
  <c r="AB18" i="2"/>
  <c r="AB11" i="2"/>
  <c r="AG9" i="5"/>
  <c r="AF19" i="5"/>
  <c r="AG7" i="5"/>
  <c r="AG8" i="5"/>
  <c r="AI11" i="5"/>
  <c r="AF15" i="5"/>
  <c r="AC18" i="2"/>
  <c r="AI14" i="5"/>
  <c r="AB20" i="2"/>
  <c r="AG25" i="5"/>
  <c r="AG23" i="5"/>
  <c r="AJ24" i="5"/>
  <c r="AI13" i="5"/>
  <c r="AF17" i="5"/>
  <c r="AJ16" i="5"/>
  <c r="AC23" i="2"/>
  <c r="AF18" i="5"/>
  <c r="AJ15" i="5"/>
  <c r="AG19" i="5"/>
  <c r="AG10" i="5"/>
  <c r="AG13" i="5"/>
  <c r="AB25" i="2"/>
  <c r="AF9" i="5"/>
  <c r="AI12" i="5"/>
  <c r="AC17" i="2"/>
  <c r="AF26" i="5"/>
  <c r="AB7" i="2"/>
  <c r="AG11" i="5"/>
  <c r="AJ18" i="5"/>
  <c r="AF22" i="5"/>
  <c r="AJ7" i="5"/>
  <c r="AC13" i="2"/>
  <c r="AB8" i="2"/>
  <c r="AF13" i="5"/>
  <c r="AI16" i="5"/>
  <c r="AI18" i="5"/>
  <c r="AB9" i="2"/>
  <c r="AJ20" i="5"/>
  <c r="AC26" i="2"/>
  <c r="AI7" i="5"/>
  <c r="AC7" i="2"/>
  <c r="AB12" i="2"/>
  <c r="AF16" i="5"/>
  <c r="AJ19" i="5"/>
  <c r="AC8" i="2"/>
  <c r="AI23" i="5"/>
  <c r="AJ26" i="5"/>
  <c r="AI17" i="5"/>
  <c r="AI21" i="5"/>
  <c r="AC14" i="2"/>
  <c r="AC16" i="2"/>
  <c r="AJ23" i="5"/>
  <c r="AJ11" i="5"/>
  <c r="AI22" i="5"/>
  <c r="AC25" i="2"/>
  <c r="AI10" i="5"/>
  <c r="AF10" i="5"/>
  <c r="AG15" i="5"/>
  <c r="AJ14" i="5"/>
  <c r="AJ21" i="5"/>
  <c r="AB19" i="2"/>
  <c r="AI25" i="5"/>
  <c r="AF20" i="5"/>
  <c r="AK24" i="5" l="1"/>
  <c r="AK21" i="5"/>
  <c r="AH18" i="5"/>
  <c r="AK20" i="5"/>
  <c r="AK22" i="5"/>
  <c r="AK25" i="5"/>
  <c r="AK26" i="5"/>
  <c r="AD26" i="2"/>
  <c r="AD24" i="2"/>
  <c r="AD22" i="2"/>
  <c r="AD20" i="2"/>
  <c r="AD18" i="2"/>
  <c r="AD16" i="2"/>
  <c r="AD14" i="2"/>
  <c r="AD12" i="2"/>
  <c r="AD10" i="2"/>
  <c r="AH8" i="5"/>
  <c r="AK10" i="5"/>
  <c r="AK11" i="5"/>
  <c r="AD8" i="2"/>
  <c r="AD25" i="2"/>
  <c r="AD23" i="2"/>
  <c r="AD21" i="2"/>
  <c r="AD19" i="2"/>
  <c r="AD17" i="2"/>
  <c r="AD15" i="2"/>
  <c r="AD13" i="2"/>
  <c r="AD11" i="2"/>
  <c r="AK8" i="5"/>
  <c r="AH10" i="5"/>
  <c r="AH11" i="5"/>
  <c r="AH12" i="5"/>
  <c r="AH13" i="5"/>
  <c r="AH14" i="5"/>
  <c r="AK13" i="5"/>
  <c r="AK17" i="5"/>
  <c r="AK18" i="5"/>
  <c r="AH20" i="5"/>
  <c r="AH15" i="5"/>
  <c r="AH21" i="5"/>
  <c r="AH16" i="5"/>
  <c r="AH19" i="5"/>
  <c r="AH22" i="5"/>
  <c r="AH23" i="5"/>
  <c r="AH24" i="5"/>
  <c r="AH25" i="5"/>
  <c r="AH26" i="5"/>
  <c r="AK23" i="5"/>
  <c r="AH17" i="5"/>
  <c r="AK19" i="5"/>
  <c r="AH7" i="5"/>
  <c r="AD7" i="2"/>
  <c r="AK9" i="5"/>
  <c r="AK7" i="5"/>
  <c r="AH9" i="5"/>
  <c r="AD9" i="2"/>
  <c r="AK16" i="5"/>
  <c r="AK15" i="5"/>
  <c r="AK12" i="5"/>
  <c r="AK14" i="5"/>
  <c r="T17" i="5"/>
  <c r="T10" i="5"/>
  <c r="T19" i="5"/>
  <c r="P10" i="2"/>
  <c r="T9" i="5"/>
  <c r="P4" i="2"/>
  <c r="T8" i="5"/>
  <c r="P9" i="2"/>
  <c r="T18" i="5"/>
  <c r="P8" i="2"/>
  <c r="P7" i="2"/>
  <c r="T20" i="5"/>
  <c r="T7" i="5"/>
  <c r="T14" i="5"/>
  <c r="T4" i="5"/>
  <c r="U17" i="5" l="1"/>
  <c r="U20" i="5"/>
  <c r="U19" i="5"/>
  <c r="U18" i="5"/>
</calcChain>
</file>

<file path=xl/sharedStrings.xml><?xml version="1.0" encoding="utf-8"?>
<sst xmlns="http://schemas.openxmlformats.org/spreadsheetml/2006/main" count="219" uniqueCount="130">
  <si>
    <t>WBS</t>
  </si>
  <si>
    <t>RBS</t>
  </si>
  <si>
    <t>Quelle</t>
  </si>
  <si>
    <t>Ursache</t>
  </si>
  <si>
    <t xml:space="preserve">Unsicherheit </t>
  </si>
  <si>
    <t>Auswirkung</t>
  </si>
  <si>
    <t>Ziel#</t>
  </si>
  <si>
    <t>Kurztext</t>
  </si>
  <si>
    <t>Risiko-#</t>
  </si>
  <si>
    <t>Fehleinschätzung Aufwand</t>
  </si>
  <si>
    <t>Datum
Eintrag</t>
  </si>
  <si>
    <t>ScS</t>
  </si>
  <si>
    <t>Weil wir ein derartiges Projekt noch nie gemacht haben</t>
  </si>
  <si>
    <t>könnte es sein, dass wir den Aufwand unterschätzen oder etwas wichtiges vergessen</t>
  </si>
  <si>
    <t>Fester Termin</t>
  </si>
  <si>
    <t>Risiko Register</t>
  </si>
  <si>
    <t>Version</t>
  </si>
  <si>
    <t>Da so ein Ereignis  nicht verschoben werden kann</t>
  </si>
  <si>
    <t xml:space="preserve">könnte es sein, dass Probleme auf "Mission Critical" Vorgängen zur Absage des kompletten Events führen </t>
  </si>
  <si>
    <t>Bedroh.
Chance</t>
  </si>
  <si>
    <t>B</t>
  </si>
  <si>
    <t>mit der Konsequenz, dass keines der angestrebten Ziele erreicht werden.</t>
  </si>
  <si>
    <t>mit möglicherweise signifikaten Auswirkungen auf das Budget, da Last-Minute-Aktionen sehr teuer werden, oder wir die angestrebte Exzellenz nicht zeigen können.</t>
  </si>
  <si>
    <t>Da wir gerade eine sehr gute Auftragslage haben</t>
  </si>
  <si>
    <t>könnte es sein, dass nicht alle internen Ressourcen zur Verfü+gung stehen</t>
  </si>
  <si>
    <t>Und wir dann doch out-sourcen müssten oder die Qualität nicht erreichen können.</t>
  </si>
  <si>
    <t>Zu wenig Teilnehmer</t>
  </si>
  <si>
    <t>Da wir die Präferenzen unserer Kunden nicht kennen und die Kreuzfahrt eine Überraschung sein soll</t>
  </si>
  <si>
    <t>könnte es sein, dass wir am Markt vorbei planen und die Kunden keine Kreuzfahrt wollen oder sich nicht für zwei Tage auf einem Schiff treffen wollen</t>
  </si>
  <si>
    <t>mit der Konsequenz, dass viel zu wenig Buchungen eingehen und die gesamte Veranstaltung als Geisterschiff nach Oslo fährt. Kein gutes Vertriebsargument…</t>
  </si>
  <si>
    <t>Haftungssituation und Schadensersatz</t>
  </si>
  <si>
    <t>könnte es sein, dass wir uns unkalkulierten Haftungs- und Schadensersatzverpflichtungen aussetzen</t>
  </si>
  <si>
    <t>1.0</t>
  </si>
  <si>
    <t>mit unkalkulierbaren Auswirkungen auf die Finanzsituation der GI, die weit über das Budget reichen können.</t>
  </si>
  <si>
    <t>Kinkerlitzenfehler bei Seegang</t>
  </si>
  <si>
    <t>Unsere Kinkerlitzen sind nicht für Schiffe gebaut bzw. erprobt</t>
  </si>
  <si>
    <t>möglicherweise enstehen Fehlfunktionen, die an Land nicht entstehen würden</t>
  </si>
  <si>
    <t>Die Leistungsshow - der zentrale Bestandteil der KF - könnte gar nicht stattfinden. Darüberhinaus offenbaren wir Fehlfunktionen und machen uns angreifbar.</t>
  </si>
  <si>
    <t>Kein exklusives Schiff</t>
  </si>
  <si>
    <t>Annahmen</t>
  </si>
  <si>
    <t>Showstopp. Ein Event mit Firmenfremden Personen wäre nicht denkbar.</t>
  </si>
  <si>
    <t>Complianceprobleme</t>
  </si>
  <si>
    <t>Wir gehen davon aus, dass die Kundenkreuzfahrt keine Complianceprobleme aufwirft</t>
  </si>
  <si>
    <t>Es gibt vielleicht gar keine Exclusiv-Charter?</t>
  </si>
  <si>
    <t>Und wenn doch? Was wäre, wenn die Kundenorganisationen das anders sehen?</t>
  </si>
  <si>
    <t>Viel zu wenig Buchungen, siehe R4</t>
  </si>
  <si>
    <t>C</t>
  </si>
  <si>
    <t xml:space="preserve">Wir gehen davon aus, dass die Ticketpreise nicht kostendeckend sein werden. </t>
  </si>
  <si>
    <t>Und wenn uns die Kunden die Bude einrennnen? Und wenn wir die Mindestanzahl verdoppeln</t>
  </si>
  <si>
    <t>Deutlich weniger Budget.</t>
  </si>
  <si>
    <t>Mehr Tickets verkauft als gedacht</t>
  </si>
  <si>
    <t>Lauer Showact</t>
  </si>
  <si>
    <t>Wir sind auch nicht sehr kenntnisreich im Show-Biz</t>
  </si>
  <si>
    <t>Es könnte sein, dass wir für viel Geld eine Pappnase einkaufen statt eines "Werde-ich-niemals-vergessen"-Menschen.</t>
  </si>
  <si>
    <t>Kein Drama, aber Schade wegen des Gesamteindrucks</t>
  </si>
  <si>
    <t>Keine A-Kunden</t>
  </si>
  <si>
    <t>AKÜ</t>
  </si>
  <si>
    <t>Noch haben wir keine einzige Anmeldung</t>
  </si>
  <si>
    <t>Was wäre, wenn sich keiner unserer A-Kunden/Interessenten für dieses Event interessiert und uns die kalte Schulter zeigt?</t>
  </si>
  <si>
    <t>Vertriebseffekt wäre dahin, kein Booster für das Neugeschäft</t>
  </si>
  <si>
    <t>wenn die 4201 nicht fertig werden würde, könnten wir nur bis 4200 zeigen</t>
  </si>
  <si>
    <t>Fertigstellung der 4201 und der 8.6</t>
  </si>
  <si>
    <t>Die 4201 bis Version 8.6  ist noch in der Entwicklung</t>
  </si>
  <si>
    <t>1.a.</t>
  </si>
  <si>
    <t>5.b.</t>
  </si>
  <si>
    <t>6.b.</t>
  </si>
  <si>
    <t>2.c.</t>
  </si>
  <si>
    <t>3.b.</t>
  </si>
  <si>
    <t>4.</t>
  </si>
  <si>
    <t>Wir wissen nicht, ob dieses Schiff überhaupt exklusiv verchartert wird</t>
  </si>
  <si>
    <t>ETW</t>
  </si>
  <si>
    <t>Qualitativ</t>
  </si>
  <si>
    <t>Prio</t>
  </si>
  <si>
    <t xml:space="preserve">Gute Gesamtauftragslage </t>
  </si>
  <si>
    <t>Eintrittswahrscheinlichkeiten (Qualitativ)</t>
  </si>
  <si>
    <t>gering</t>
  </si>
  <si>
    <t>hoch</t>
  </si>
  <si>
    <t>sehr hoch</t>
  </si>
  <si>
    <t>Auswirkungen</t>
  </si>
  <si>
    <t>Nr.</t>
  </si>
  <si>
    <t>BC</t>
  </si>
  <si>
    <t>Ausw.opt</t>
  </si>
  <si>
    <t>Ausw. ML</t>
  </si>
  <si>
    <t>Ausw.pess</t>
  </si>
  <si>
    <t>Quantitativ</t>
  </si>
  <si>
    <t>PERT-EMV</t>
  </si>
  <si>
    <t>Monte Carlo Simulation</t>
  </si>
  <si>
    <t>Durchschnitt</t>
  </si>
  <si>
    <t>Minimalwert</t>
  </si>
  <si>
    <t>Maximalwert</t>
  </si>
  <si>
    <t>80% - Level</t>
  </si>
  <si>
    <t>Summen</t>
  </si>
  <si>
    <t>MoCa-Out</t>
  </si>
  <si>
    <t>"EMV"</t>
  </si>
  <si>
    <t>"Koordinaten"umrechnung B/C 
--&gt; X-Achse</t>
  </si>
  <si>
    <t>Y-Achse</t>
  </si>
  <si>
    <t>Blasengröße</t>
  </si>
  <si>
    <t>unwahrscheinlich</t>
  </si>
  <si>
    <t>könnte sein</t>
  </si>
  <si>
    <t>kaum spürbar</t>
  </si>
  <si>
    <t>leicht</t>
  </si>
  <si>
    <t>mittelmäßig</t>
  </si>
  <si>
    <t>schwer</t>
  </si>
  <si>
    <t>sehr schwer</t>
  </si>
  <si>
    <t>Definitionen zum RisikoRegister</t>
  </si>
  <si>
    <t>Projekt</t>
  </si>
  <si>
    <t>Präventive Maßnahmenliste</t>
  </si>
  <si>
    <t>Maßnahmenlangtext</t>
  </si>
  <si>
    <t>Kosten</t>
  </si>
  <si>
    <t>Müller</t>
  </si>
  <si>
    <t>Post-Mitigation Prognose</t>
  </si>
  <si>
    <t>Action-ID</t>
  </si>
  <si>
    <t>Verantwort.</t>
  </si>
  <si>
    <t>Quantitativ Pre-Mitigated</t>
  </si>
  <si>
    <t>Maßnahmen</t>
  </si>
  <si>
    <t>Kosten 
Maßnahmen</t>
  </si>
  <si>
    <t>Maßnahmen-Effizienz</t>
  </si>
  <si>
    <t>Effiz.</t>
  </si>
  <si>
    <t>Erl.-Datum Soll</t>
  </si>
  <si>
    <t>Erl.-Datum Ist</t>
  </si>
  <si>
    <t xml:space="preserve">Maier </t>
  </si>
  <si>
    <t>Schulz</t>
  </si>
  <si>
    <t>Das ist der Langtext der Maßnahme, der die maßnahme genau beschreibt und im Sinne eines Artbeitspakets actionable ist</t>
  </si>
  <si>
    <t>Pre</t>
  </si>
  <si>
    <t>Monte Carlo PRE</t>
  </si>
  <si>
    <t>MonteCarlo POST</t>
  </si>
  <si>
    <t>Post</t>
  </si>
  <si>
    <t>Kosten Maßnahmen</t>
  </si>
  <si>
    <t>HSE-4711</t>
  </si>
  <si>
    <t>Schritt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</si>
</sst>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  <numFmt numFmtId="165" formatCode="0_ ;\-0\ "/>
    <numFmt numFmtId="166" formatCode="[$-407]d/\ mmm/;@"/>
    <numFmt numFmtId="167" formatCode="_-* #,##0.0\ _€_-;\-* #,##0.0\ _€_-;_-* &quot;-&quot;??\ _€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165" fontId="0" fillId="0" borderId="1" xfId="1" applyNumberFormat="1" applyFont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9" fontId="0" fillId="0" borderId="1" xfId="3" applyFont="1" applyFill="1" applyBorder="1" applyAlignment="1">
      <alignment horizontal="center" vertical="center"/>
    </xf>
    <xf numFmtId="44" fontId="0" fillId="0" borderId="1" xfId="2" applyFont="1" applyFill="1" applyBorder="1" applyAlignment="1">
      <alignment vertical="center" wrapText="1"/>
    </xf>
    <xf numFmtId="44" fontId="0" fillId="4" borderId="1" xfId="2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4" fontId="0" fillId="0" borderId="12" xfId="2" applyFont="1" applyFill="1" applyBorder="1" applyAlignment="1">
      <alignment vertical="center" wrapText="1"/>
    </xf>
    <xf numFmtId="44" fontId="0" fillId="0" borderId="0" xfId="2" applyFont="1" applyAlignment="1">
      <alignment vertical="center"/>
    </xf>
    <xf numFmtId="0" fontId="9" fillId="4" borderId="12" xfId="0" applyFont="1" applyFill="1" applyBorder="1" applyAlignment="1">
      <alignment horizontal="center" vertical="center"/>
    </xf>
    <xf numFmtId="9" fontId="0" fillId="0" borderId="12" xfId="3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44" fontId="13" fillId="0" borderId="2" xfId="0" applyNumberFormat="1" applyFont="1" applyBorder="1" applyAlignment="1">
      <alignment horizontal="center" vertical="center"/>
    </xf>
    <xf numFmtId="44" fontId="13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4" fontId="9" fillId="0" borderId="0" xfId="2" applyFont="1" applyAlignment="1">
      <alignment vertical="center"/>
    </xf>
    <xf numFmtId="44" fontId="14" fillId="0" borderId="0" xfId="2" applyFont="1" applyAlignment="1">
      <alignment vertical="center"/>
    </xf>
    <xf numFmtId="0" fontId="0" fillId="0" borderId="0" xfId="0" applyAlignment="1">
      <alignment wrapText="1"/>
    </xf>
    <xf numFmtId="0" fontId="12" fillId="0" borderId="0" xfId="0" applyFont="1" applyFill="1" applyBorder="1" applyProtection="1">
      <protection hidden="1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8" fontId="0" fillId="0" borderId="0" xfId="2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4" fontId="0" fillId="0" borderId="0" xfId="2" applyFont="1"/>
    <xf numFmtId="44" fontId="3" fillId="2" borderId="0" xfId="2" applyFont="1" applyFill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166" fontId="0" fillId="0" borderId="1" xfId="0" applyNumberFormat="1" applyBorder="1" applyAlignment="1">
      <alignment horizontal="center"/>
    </xf>
    <xf numFmtId="44" fontId="0" fillId="0" borderId="1" xfId="2" applyFont="1" applyBorder="1"/>
    <xf numFmtId="0" fontId="0" fillId="0" borderId="1" xfId="0" applyBorder="1" applyAlignment="1">
      <alignment horizontal="center"/>
    </xf>
    <xf numFmtId="44" fontId="0" fillId="0" borderId="13" xfId="2" applyFont="1" applyBorder="1"/>
    <xf numFmtId="44" fontId="0" fillId="4" borderId="14" xfId="2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4" fontId="3" fillId="2" borderId="0" xfId="2" applyFont="1" applyFill="1" applyBorder="1" applyAlignment="1">
      <alignment vertical="center" wrapText="1"/>
    </xf>
    <xf numFmtId="44" fontId="3" fillId="2" borderId="9" xfId="2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44" fontId="0" fillId="0" borderId="0" xfId="2" applyFont="1" applyBorder="1"/>
    <xf numFmtId="44" fontId="0" fillId="0" borderId="9" xfId="2" applyFont="1" applyBorder="1"/>
    <xf numFmtId="44" fontId="0" fillId="4" borderId="16" xfId="2" applyFont="1" applyFill="1" applyBorder="1" applyAlignment="1">
      <alignment horizontal="center" vertical="center"/>
    </xf>
    <xf numFmtId="44" fontId="0" fillId="0" borderId="18" xfId="2" applyFont="1" applyBorder="1"/>
    <xf numFmtId="44" fontId="0" fillId="4" borderId="19" xfId="2" applyFont="1" applyFill="1" applyBorder="1" applyAlignment="1">
      <alignment horizontal="center" vertical="center"/>
    </xf>
    <xf numFmtId="44" fontId="6" fillId="0" borderId="0" xfId="2" applyFont="1" applyAlignment="1">
      <alignment vertical="center"/>
    </xf>
    <xf numFmtId="44" fontId="0" fillId="0" borderId="0" xfId="2" applyFont="1" applyAlignment="1">
      <alignment vertical="center" wrapText="1"/>
    </xf>
    <xf numFmtId="44" fontId="13" fillId="4" borderId="4" xfId="2" applyFont="1" applyFill="1" applyBorder="1" applyAlignment="1">
      <alignment horizontal="center" vertical="center"/>
    </xf>
    <xf numFmtId="44" fontId="0" fillId="4" borderId="20" xfId="2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44" fontId="0" fillId="0" borderId="6" xfId="2" applyFont="1" applyBorder="1"/>
    <xf numFmtId="44" fontId="0" fillId="0" borderId="7" xfId="2" applyFont="1" applyBorder="1"/>
    <xf numFmtId="0" fontId="0" fillId="0" borderId="10" xfId="0" applyBorder="1" applyAlignment="1">
      <alignment horizontal="center"/>
    </xf>
    <xf numFmtId="44" fontId="0" fillId="0" borderId="11" xfId="2" applyFont="1" applyBorder="1"/>
    <xf numFmtId="44" fontId="0" fillId="0" borderId="26" xfId="2" applyFont="1" applyBorder="1"/>
    <xf numFmtId="9" fontId="0" fillId="4" borderId="15" xfId="0" applyNumberFormat="1" applyFill="1" applyBorder="1" applyAlignment="1">
      <alignment horizontal="center"/>
    </xf>
    <xf numFmtId="44" fontId="0" fillId="4" borderId="14" xfId="2" applyFont="1" applyFill="1" applyBorder="1" applyAlignment="1">
      <alignment horizontal="center"/>
    </xf>
    <xf numFmtId="44" fontId="13" fillId="4" borderId="2" xfId="0" applyNumberFormat="1" applyFont="1" applyFill="1" applyBorder="1" applyAlignment="1">
      <alignment horizontal="center" vertical="center"/>
    </xf>
    <xf numFmtId="44" fontId="13" fillId="4" borderId="4" xfId="0" applyNumberFormat="1" applyFont="1" applyFill="1" applyBorder="1" applyAlignment="1">
      <alignment horizontal="center" vertical="center"/>
    </xf>
    <xf numFmtId="9" fontId="0" fillId="0" borderId="0" xfId="3" applyFont="1" applyAlignment="1">
      <alignment horizontal="center"/>
    </xf>
    <xf numFmtId="9" fontId="3" fillId="2" borderId="8" xfId="3" applyFont="1" applyFill="1" applyBorder="1" applyAlignment="1">
      <alignment horizontal="center" vertical="center"/>
    </xf>
    <xf numFmtId="9" fontId="0" fillId="0" borderId="8" xfId="3" applyFont="1" applyBorder="1" applyAlignment="1">
      <alignment horizontal="center"/>
    </xf>
    <xf numFmtId="9" fontId="0" fillId="0" borderId="15" xfId="3" applyFont="1" applyBorder="1" applyAlignment="1">
      <alignment horizontal="center"/>
    </xf>
    <xf numFmtId="9" fontId="0" fillId="0" borderId="17" xfId="3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44" fontId="0" fillId="0" borderId="25" xfId="2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4" fontId="13" fillId="0" borderId="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4" fontId="0" fillId="0" borderId="23" xfId="2" applyFont="1" applyFill="1" applyBorder="1" applyAlignment="1">
      <alignment horizontal="center" vertical="center"/>
    </xf>
    <xf numFmtId="44" fontId="0" fillId="0" borderId="24" xfId="2" applyFont="1" applyFill="1" applyBorder="1" applyAlignment="1">
      <alignment horizontal="center" vertical="center"/>
    </xf>
    <xf numFmtId="44" fontId="13" fillId="0" borderId="2" xfId="0" applyNumberFormat="1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4" fontId="6" fillId="0" borderId="6" xfId="2" applyFont="1" applyBorder="1" applyAlignment="1">
      <alignment vertical="center"/>
    </xf>
    <xf numFmtId="44" fontId="0" fillId="0" borderId="6" xfId="2" applyFont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44" fontId="0" fillId="0" borderId="0" xfId="2" applyFont="1" applyBorder="1" applyAlignment="1">
      <alignment vertical="center" wrapText="1"/>
    </xf>
    <xf numFmtId="9" fontId="0" fillId="4" borderId="15" xfId="3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44" fontId="0" fillId="0" borderId="11" xfId="2" applyFont="1" applyBorder="1" applyAlignment="1">
      <alignment vertical="center" wrapText="1"/>
    </xf>
    <xf numFmtId="167" fontId="0" fillId="0" borderId="0" xfId="1" applyNumberFormat="1" applyFont="1" applyAlignment="1">
      <alignment horizontal="center" vertical="center"/>
    </xf>
    <xf numFmtId="167" fontId="0" fillId="0" borderId="7" xfId="1" applyNumberFormat="1" applyFont="1" applyBorder="1" applyAlignment="1">
      <alignment horizontal="center" vertical="center"/>
    </xf>
    <xf numFmtId="167" fontId="3" fillId="2" borderId="9" xfId="1" applyNumberFormat="1" applyFont="1" applyFill="1" applyBorder="1" applyAlignment="1">
      <alignment horizontal="center" vertical="center" wrapText="1"/>
    </xf>
    <xf numFmtId="167" fontId="0" fillId="0" borderId="9" xfId="1" applyNumberFormat="1" applyFont="1" applyBorder="1" applyAlignment="1">
      <alignment horizontal="center" vertical="center"/>
    </xf>
    <xf numFmtId="167" fontId="0" fillId="4" borderId="16" xfId="1" applyNumberFormat="1" applyFont="1" applyFill="1" applyBorder="1" applyAlignment="1">
      <alignment horizontal="center" vertical="center"/>
    </xf>
    <xf numFmtId="167" fontId="13" fillId="0" borderId="9" xfId="1" applyNumberFormat="1" applyFont="1" applyBorder="1" applyAlignment="1">
      <alignment horizontal="center" vertical="center"/>
    </xf>
    <xf numFmtId="167" fontId="0" fillId="0" borderId="26" xfId="1" applyNumberFormat="1" applyFont="1" applyBorder="1" applyAlignment="1">
      <alignment horizontal="center" vertical="center"/>
    </xf>
    <xf numFmtId="44" fontId="15" fillId="0" borderId="0" xfId="2" applyFont="1" applyAlignment="1">
      <alignment vertical="center"/>
    </xf>
    <xf numFmtId="0" fontId="16" fillId="11" borderId="0" xfId="0" applyFont="1" applyFill="1" applyAlignment="1">
      <alignment vertical="center"/>
    </xf>
    <xf numFmtId="44" fontId="4" fillId="11" borderId="0" xfId="0" applyNumberFormat="1" applyFont="1" applyFill="1" applyAlignment="1">
      <alignment vertical="center"/>
    </xf>
    <xf numFmtId="44" fontId="4" fillId="10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17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8" borderId="5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26"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rgb="FF000000"/>
      </font>
      <fill>
        <patternFill>
          <bgColor rgb="FFFF8080"/>
        </patternFill>
      </fill>
    </dxf>
    <dxf>
      <font>
        <color rgb="FF000000"/>
      </font>
      <fill>
        <patternFill>
          <bgColor rgb="FF80FFFF"/>
        </patternFill>
      </fill>
    </dxf>
    <dxf>
      <fill>
        <patternFill>
          <bgColor indexed="26"/>
        </patternFill>
      </fill>
    </dxf>
    <dxf>
      <font>
        <color rgb="FF000000"/>
      </font>
      <fill>
        <patternFill>
          <bgColor rgb="FFFF808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000000"/>
      </font>
      <fill>
        <patternFill>
          <bgColor rgb="FFFF8080"/>
        </patternFill>
      </fill>
    </dxf>
    <dxf>
      <font>
        <color rgb="FF000000"/>
      </font>
      <fill>
        <patternFill>
          <bgColor rgb="FFFF8080"/>
        </patternFill>
      </fill>
    </dxf>
    <dxf>
      <font>
        <color rgb="FF000000"/>
      </font>
      <fill>
        <patternFill>
          <bgColor rgb="FF80FFFF"/>
        </patternFill>
      </fill>
    </dxf>
    <dxf>
      <fill>
        <patternFill>
          <bgColor indexed="26"/>
        </patternFill>
      </fill>
    </dxf>
    <dxf>
      <font>
        <color rgb="FF000000"/>
      </font>
      <fill>
        <patternFill>
          <bgColor rgb="FFFF808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000000"/>
      </font>
      <fill>
        <patternFill>
          <bgColor rgb="FFFF8080"/>
        </patternFill>
      </fill>
    </dxf>
    <dxf>
      <font>
        <color rgb="FF000000"/>
      </font>
      <fill>
        <patternFill>
          <bgColor rgb="FFFF8080"/>
        </patternFill>
      </fill>
    </dxf>
    <dxf>
      <font>
        <color rgb="FF000000"/>
      </font>
      <fill>
        <patternFill>
          <bgColor rgb="FF80FFFF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image" Target="../media/image4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1"/>
          <c:order val="0"/>
          <c:tx>
            <c:strRef>
              <c:f>PIM!$A$35:$A$54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8E0CCA6C-D1D6-426D-88AF-B2CBBD64FB6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6BAB70B-0787-48E1-B0BF-EC2AC79D66E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A92DFE6-A33B-454D-A9B3-8BC43892E1B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1A115C3-41E1-409C-BF07-3C55D3F8194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EE5000F3-3BBA-44AF-AA44-8119AFCC115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EF9A062E-8A11-44D1-B935-0F5AB41F316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B0EA0B7-4ECC-4DAC-96E2-AC6227E32B6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2A84F3E1-DBEB-4DC1-A233-198BFB0754C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DDBDA28E-DD5D-4C22-9CE3-3118B022104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20D42C16-BE0F-41CD-812A-CDFBE56D8A0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3D7A4760-2AE5-46C6-BABB-3A486178E5B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4718E6A6-B06D-43AE-B96D-C93A3A70071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PIM!$F$35:$F$54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7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</c:numCache>
            </c:numRef>
          </c:xVal>
          <c:yVal>
            <c:numRef>
              <c:f>PIM!$G$35:$G$54</c:f>
              <c:numCache>
                <c:formatCode>General</c:formatCode>
                <c:ptCount val="20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</c:numCache>
            </c:numRef>
          </c:yVal>
          <c:bubbleSize>
            <c:numRef>
              <c:f>PIM!$H$35:$H$54</c:f>
              <c:numCache>
                <c:formatCode>General</c:formatCode>
                <c:ptCount val="2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bubbleSize>
          <c:bubble3D val="1"/>
          <c:extLst>
            <c:ext xmlns:c15="http://schemas.microsoft.com/office/drawing/2012/chart" uri="{02D57815-91ED-43cb-92C2-25804820EDAC}">
              <c15:datalabelsRange>
                <c15:f>PIM!$A$35:$A$54</c15:f>
                <c15:dlblRangeCache>
                  <c:ptCount val="20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0"/>
        <c:showNegBubbles val="0"/>
        <c:axId val="475694744"/>
        <c:axId val="475699056"/>
        <c:extLst/>
      </c:bubbleChart>
      <c:valAx>
        <c:axId val="475694744"/>
        <c:scaling>
          <c:orientation val="minMax"/>
          <c:max val="1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5699056"/>
        <c:crosses val="autoZero"/>
        <c:crossBetween val="midCat"/>
        <c:majorUnit val="1"/>
      </c:valAx>
      <c:valAx>
        <c:axId val="475699056"/>
        <c:scaling>
          <c:orientation val="minMax"/>
          <c:max val="6"/>
          <c:min val="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75694744"/>
        <c:crosses val="autoZero"/>
        <c:crossBetween val="midCat"/>
      </c:valAx>
      <c:spPr>
        <a:blipFill dpi="0" rotWithShape="1">
          <a:blip xmlns:r="http://schemas.openxmlformats.org/officeDocument/2006/relationships" r:embed="rId3"/>
          <a:srcRect/>
          <a:stretch>
            <a:fillRect l="4500" t="6000" r="4500" b="6000"/>
          </a:stretch>
        </a:blip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4"/>
      <a:srcRect/>
      <a:stretch>
        <a:fillRect l="3000" r="3000" b="3000"/>
      </a:stretch>
    </a:blipFill>
    <a:ln w="444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12</xdr:row>
      <xdr:rowOff>0</xdr:rowOff>
    </xdr:from>
    <xdr:to>
      <xdr:col>23</xdr:col>
      <xdr:colOff>0</xdr:colOff>
      <xdr:row>21</xdr:row>
      <xdr:rowOff>0</xdr:rowOff>
    </xdr:to>
    <xdr:pic>
      <xdr:nvPicPr>
        <xdr:cNvPr id="6" name="RiskRGAnalyseR15C16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1080" y="2628900"/>
          <a:ext cx="4053840" cy="1783080"/>
        </a:xfrm>
        <a:prstGeom prst="rect">
          <a:avLst/>
        </a:prstGeom>
        <a:ln w="19050">
          <a:solidFill>
            <a:prstClr val="black"/>
          </a:solidFill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23</xdr:col>
      <xdr:colOff>0</xdr:colOff>
      <xdr:row>30</xdr:row>
      <xdr:rowOff>0</xdr:rowOff>
    </xdr:to>
    <xdr:pic>
      <xdr:nvPicPr>
        <xdr:cNvPr id="7" name="RiskRGAnalyseR24C16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1080" y="4411980"/>
          <a:ext cx="4053840" cy="1752600"/>
        </a:xfrm>
        <a:prstGeom prst="rect">
          <a:avLst/>
        </a:prstGeom>
        <a:ln w="19050">
          <a:solidFill>
            <a:prstClr val="black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1</xdr:row>
      <xdr:rowOff>60960</xdr:rowOff>
    </xdr:from>
    <xdr:to>
      <xdr:col>12</xdr:col>
      <xdr:colOff>513180</xdr:colOff>
      <xdr:row>30</xdr:row>
      <xdr:rowOff>99060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22</xdr:col>
      <xdr:colOff>413059</xdr:colOff>
      <xdr:row>32</xdr:row>
      <xdr:rowOff>104076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5760"/>
          <a:ext cx="17847619" cy="5590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6%20Gita%20Produkte%20und%20Trainingsmaterial/RMP%20myWay%20Risk%20Profi/Vorlagen/Qualitatives%20Risikoregister%20und%20PIM/QualiRiskRegister%20und%20P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ikoregister"/>
      <sheetName val="PIM"/>
    </sheetNames>
    <sheetDataSet>
      <sheetData sheetId="0">
        <row r="2">
          <cell r="A2" t="str">
            <v>R1</v>
          </cell>
          <cell r="G2">
            <v>1</v>
          </cell>
          <cell r="H2">
            <v>1</v>
          </cell>
          <cell r="I2">
            <v>0.1</v>
          </cell>
        </row>
        <row r="3">
          <cell r="A3" t="str">
            <v>R2</v>
          </cell>
          <cell r="G3">
            <v>10</v>
          </cell>
          <cell r="H3">
            <v>1</v>
          </cell>
          <cell r="I3">
            <v>0.1</v>
          </cell>
        </row>
        <row r="4">
          <cell r="A4" t="str">
            <v>R3</v>
          </cell>
          <cell r="G4">
            <v>2</v>
          </cell>
          <cell r="H4">
            <v>2</v>
          </cell>
          <cell r="I4">
            <v>0.1</v>
          </cell>
        </row>
        <row r="5">
          <cell r="A5" t="str">
            <v>R4</v>
          </cell>
          <cell r="G5">
            <v>9</v>
          </cell>
          <cell r="H5">
            <v>2</v>
          </cell>
          <cell r="I5">
            <v>0.1</v>
          </cell>
        </row>
        <row r="6">
          <cell r="A6" t="str">
            <v>R5</v>
          </cell>
          <cell r="G6">
            <v>3</v>
          </cell>
          <cell r="H6">
            <v>3</v>
          </cell>
          <cell r="I6">
            <v>0.1</v>
          </cell>
        </row>
        <row r="7">
          <cell r="A7" t="str">
            <v>R6</v>
          </cell>
          <cell r="G7">
            <v>8</v>
          </cell>
          <cell r="H7">
            <v>3</v>
          </cell>
          <cell r="I7">
            <v>0.1</v>
          </cell>
        </row>
        <row r="8">
          <cell r="A8" t="str">
            <v>R7</v>
          </cell>
          <cell r="G8">
            <v>4</v>
          </cell>
          <cell r="H8">
            <v>4</v>
          </cell>
          <cell r="I8">
            <v>0.1</v>
          </cell>
        </row>
        <row r="9">
          <cell r="A9" t="str">
            <v>R8</v>
          </cell>
          <cell r="G9">
            <v>7</v>
          </cell>
          <cell r="H9">
            <v>4</v>
          </cell>
          <cell r="I9">
            <v>0.1</v>
          </cell>
        </row>
        <row r="10">
          <cell r="A10" t="str">
            <v>R9</v>
          </cell>
          <cell r="G10">
            <v>5</v>
          </cell>
          <cell r="H10">
            <v>5</v>
          </cell>
          <cell r="I10">
            <v>0.1</v>
          </cell>
        </row>
        <row r="11">
          <cell r="A11" t="str">
            <v>R10</v>
          </cell>
          <cell r="G11">
            <v>6</v>
          </cell>
          <cell r="H11">
            <v>5</v>
          </cell>
          <cell r="I11">
            <v>0.1</v>
          </cell>
        </row>
        <row r="12">
          <cell r="A12" t="str">
            <v>R11</v>
          </cell>
          <cell r="G12">
            <v>3</v>
          </cell>
          <cell r="H12">
            <v>2</v>
          </cell>
          <cell r="I12">
            <v>0.1</v>
          </cell>
        </row>
        <row r="13">
          <cell r="A13" t="str">
            <v>R12</v>
          </cell>
          <cell r="G13">
            <v>8</v>
          </cell>
          <cell r="H13">
            <v>2</v>
          </cell>
          <cell r="I13">
            <v>0.1</v>
          </cell>
        </row>
        <row r="14">
          <cell r="A14" t="str">
            <v>R13</v>
          </cell>
          <cell r="G14">
            <v>4</v>
          </cell>
          <cell r="H14">
            <v>3</v>
          </cell>
          <cell r="I14">
            <v>0.1</v>
          </cell>
        </row>
        <row r="15">
          <cell r="A15" t="str">
            <v>R14</v>
          </cell>
          <cell r="G15">
            <v>7</v>
          </cell>
          <cell r="H15">
            <v>3</v>
          </cell>
          <cell r="I15">
            <v>0.1</v>
          </cell>
        </row>
        <row r="16">
          <cell r="A16" t="str">
            <v>R15</v>
          </cell>
          <cell r="G16">
            <v>5</v>
          </cell>
          <cell r="H16">
            <v>4</v>
          </cell>
          <cell r="I16">
            <v>0.1</v>
          </cell>
        </row>
        <row r="17">
          <cell r="A17" t="str">
            <v>R16</v>
          </cell>
          <cell r="G17">
            <v>6</v>
          </cell>
          <cell r="H17">
            <v>4</v>
          </cell>
          <cell r="I17">
            <v>0.1</v>
          </cell>
        </row>
        <row r="18">
          <cell r="A18" t="str">
            <v>R17</v>
          </cell>
          <cell r="G18">
            <v>1</v>
          </cell>
          <cell r="H18">
            <v>5</v>
          </cell>
          <cell r="I18">
            <v>0.1</v>
          </cell>
        </row>
        <row r="19">
          <cell r="A19" t="str">
            <v>R18</v>
          </cell>
          <cell r="G19">
            <v>10</v>
          </cell>
          <cell r="H19">
            <v>5</v>
          </cell>
          <cell r="I19">
            <v>0.1</v>
          </cell>
        </row>
        <row r="20">
          <cell r="A20" t="str">
            <v>R19</v>
          </cell>
          <cell r="G20">
            <v>2</v>
          </cell>
          <cell r="H20">
            <v>1</v>
          </cell>
          <cell r="I20">
            <v>0.1</v>
          </cell>
        </row>
        <row r="21">
          <cell r="A21" t="str">
            <v>R20</v>
          </cell>
          <cell r="G21">
            <v>9</v>
          </cell>
          <cell r="H21">
            <v>1</v>
          </cell>
          <cell r="I21">
            <v>0.1</v>
          </cell>
        </row>
        <row r="22">
          <cell r="A22" t="str">
            <v>R21</v>
          </cell>
          <cell r="G22">
            <v>11</v>
          </cell>
          <cell r="H22">
            <v>0</v>
          </cell>
          <cell r="I22">
            <v>0</v>
          </cell>
        </row>
        <row r="23">
          <cell r="A23" t="str">
            <v>R22</v>
          </cell>
          <cell r="G23">
            <v>11</v>
          </cell>
          <cell r="H23">
            <v>0</v>
          </cell>
          <cell r="I23">
            <v>0</v>
          </cell>
        </row>
        <row r="24">
          <cell r="A24" t="str">
            <v>R23</v>
          </cell>
          <cell r="G24">
            <v>11</v>
          </cell>
          <cell r="H24">
            <v>0</v>
          </cell>
          <cell r="I24">
            <v>0</v>
          </cell>
        </row>
        <row r="25">
          <cell r="A25" t="str">
            <v>R24</v>
          </cell>
          <cell r="G25">
            <v>11</v>
          </cell>
          <cell r="H25">
            <v>0</v>
          </cell>
          <cell r="I25">
            <v>0</v>
          </cell>
        </row>
        <row r="26">
          <cell r="A26" t="str">
            <v>R25</v>
          </cell>
          <cell r="G26">
            <v>11</v>
          </cell>
          <cell r="H26">
            <v>0</v>
          </cell>
          <cell r="I26">
            <v>0</v>
          </cell>
        </row>
        <row r="27">
          <cell r="A27" t="str">
            <v>R26</v>
          </cell>
          <cell r="G27">
            <v>11</v>
          </cell>
          <cell r="H27">
            <v>0</v>
          </cell>
          <cell r="I27">
            <v>0</v>
          </cell>
        </row>
        <row r="28">
          <cell r="A28" t="str">
            <v>R27</v>
          </cell>
          <cell r="G28">
            <v>11</v>
          </cell>
          <cell r="H28">
            <v>0</v>
          </cell>
          <cell r="I28">
            <v>0</v>
          </cell>
        </row>
        <row r="29">
          <cell r="A29" t="str">
            <v>R28</v>
          </cell>
          <cell r="G29">
            <v>11</v>
          </cell>
          <cell r="H29">
            <v>0</v>
          </cell>
          <cell r="I29">
            <v>0</v>
          </cell>
        </row>
        <row r="30">
          <cell r="A30" t="str">
            <v>R29</v>
          </cell>
          <cell r="G30">
            <v>11</v>
          </cell>
          <cell r="H30">
            <v>0</v>
          </cell>
          <cell r="I30">
            <v>0</v>
          </cell>
        </row>
        <row r="31">
          <cell r="A31" t="str">
            <v>R30</v>
          </cell>
          <cell r="G31">
            <v>11</v>
          </cell>
          <cell r="H31">
            <v>0</v>
          </cell>
          <cell r="I31">
            <v>0</v>
          </cell>
        </row>
        <row r="32">
          <cell r="A32" t="str">
            <v>R31</v>
          </cell>
          <cell r="G32">
            <v>11</v>
          </cell>
          <cell r="H32">
            <v>0</v>
          </cell>
          <cell r="I32">
            <v>0</v>
          </cell>
        </row>
        <row r="33">
          <cell r="A33" t="str">
            <v>R32</v>
          </cell>
          <cell r="G33">
            <v>11</v>
          </cell>
          <cell r="H33">
            <v>0</v>
          </cell>
          <cell r="I33">
            <v>0</v>
          </cell>
        </row>
        <row r="34">
          <cell r="A34" t="str">
            <v>R33</v>
          </cell>
          <cell r="G34">
            <v>11</v>
          </cell>
          <cell r="H34">
            <v>0</v>
          </cell>
          <cell r="I34">
            <v>0</v>
          </cell>
        </row>
        <row r="35">
          <cell r="A35" t="str">
            <v>R34</v>
          </cell>
          <cell r="G35">
            <v>11</v>
          </cell>
          <cell r="H35">
            <v>0</v>
          </cell>
          <cell r="I35">
            <v>0</v>
          </cell>
        </row>
        <row r="36">
          <cell r="A36" t="str">
            <v>R35</v>
          </cell>
          <cell r="G36">
            <v>11</v>
          </cell>
          <cell r="H36">
            <v>0</v>
          </cell>
          <cell r="I36">
            <v>0</v>
          </cell>
        </row>
        <row r="37">
          <cell r="A37" t="str">
            <v>R36</v>
          </cell>
          <cell r="G37">
            <v>11</v>
          </cell>
          <cell r="H37">
            <v>0</v>
          </cell>
          <cell r="I37">
            <v>0</v>
          </cell>
        </row>
        <row r="38">
          <cell r="A38" t="str">
            <v>R37</v>
          </cell>
          <cell r="G38">
            <v>11</v>
          </cell>
          <cell r="H38">
            <v>0</v>
          </cell>
          <cell r="I38">
            <v>0</v>
          </cell>
        </row>
        <row r="39">
          <cell r="A39" t="str">
            <v>R38</v>
          </cell>
          <cell r="G39">
            <v>11</v>
          </cell>
          <cell r="H39">
            <v>0</v>
          </cell>
          <cell r="I39">
            <v>0</v>
          </cell>
        </row>
        <row r="40">
          <cell r="A40" t="str">
            <v>R39</v>
          </cell>
          <cell r="G40">
            <v>11</v>
          </cell>
          <cell r="H40">
            <v>0</v>
          </cell>
          <cell r="I40">
            <v>0</v>
          </cell>
        </row>
        <row r="41">
          <cell r="A41" t="str">
            <v>R40</v>
          </cell>
          <cell r="G41">
            <v>11</v>
          </cell>
          <cell r="H41">
            <v>0</v>
          </cell>
          <cell r="I41">
            <v>0</v>
          </cell>
        </row>
        <row r="42">
          <cell r="A42" t="str">
            <v>R41</v>
          </cell>
          <cell r="G42">
            <v>11</v>
          </cell>
          <cell r="H42">
            <v>0</v>
          </cell>
          <cell r="I42">
            <v>0</v>
          </cell>
        </row>
        <row r="43">
          <cell r="A43" t="str">
            <v>R42</v>
          </cell>
          <cell r="G43">
            <v>11</v>
          </cell>
          <cell r="H43">
            <v>0</v>
          </cell>
          <cell r="I43">
            <v>0</v>
          </cell>
        </row>
        <row r="44">
          <cell r="A44" t="str">
            <v>R43</v>
          </cell>
          <cell r="G44">
            <v>11</v>
          </cell>
          <cell r="H44">
            <v>0</v>
          </cell>
          <cell r="I44">
            <v>0</v>
          </cell>
        </row>
        <row r="45">
          <cell r="A45" t="str">
            <v>R44</v>
          </cell>
          <cell r="G45">
            <v>11</v>
          </cell>
          <cell r="H45">
            <v>0</v>
          </cell>
          <cell r="I45">
            <v>0</v>
          </cell>
        </row>
        <row r="46">
          <cell r="A46" t="str">
            <v>R45</v>
          </cell>
          <cell r="G46">
            <v>11</v>
          </cell>
          <cell r="H46">
            <v>0</v>
          </cell>
          <cell r="I46">
            <v>0</v>
          </cell>
        </row>
        <row r="47">
          <cell r="A47" t="str">
            <v>R46</v>
          </cell>
          <cell r="G47">
            <v>11</v>
          </cell>
          <cell r="H47">
            <v>0</v>
          </cell>
          <cell r="I47">
            <v>0</v>
          </cell>
        </row>
        <row r="48">
          <cell r="A48" t="str">
            <v>R47</v>
          </cell>
          <cell r="G48">
            <v>11</v>
          </cell>
          <cell r="H48">
            <v>0</v>
          </cell>
          <cell r="I48">
            <v>0</v>
          </cell>
        </row>
        <row r="49">
          <cell r="A49" t="str">
            <v>R48</v>
          </cell>
          <cell r="G49">
            <v>11</v>
          </cell>
          <cell r="H49">
            <v>0</v>
          </cell>
          <cell r="I49">
            <v>0</v>
          </cell>
        </row>
        <row r="50">
          <cell r="A50" t="str">
            <v>R49</v>
          </cell>
          <cell r="G50">
            <v>11</v>
          </cell>
          <cell r="H50">
            <v>0</v>
          </cell>
          <cell r="I50">
            <v>0</v>
          </cell>
        </row>
        <row r="51">
          <cell r="A51" t="str">
            <v>R50</v>
          </cell>
          <cell r="G51">
            <v>11</v>
          </cell>
          <cell r="H51">
            <v>0</v>
          </cell>
          <cell r="I51">
            <v>0</v>
          </cell>
        </row>
        <row r="52">
          <cell r="A52" t="str">
            <v>R51</v>
          </cell>
          <cell r="G52">
            <v>11</v>
          </cell>
          <cell r="H52">
            <v>0</v>
          </cell>
          <cell r="I52">
            <v>0</v>
          </cell>
        </row>
        <row r="53">
          <cell r="A53" t="str">
            <v>R52</v>
          </cell>
          <cell r="G53">
            <v>11</v>
          </cell>
          <cell r="H53">
            <v>0</v>
          </cell>
          <cell r="I53">
            <v>0</v>
          </cell>
        </row>
        <row r="54">
          <cell r="A54" t="str">
            <v>R53</v>
          </cell>
          <cell r="G54">
            <v>11</v>
          </cell>
          <cell r="H54">
            <v>0</v>
          </cell>
          <cell r="I54">
            <v>0</v>
          </cell>
        </row>
        <row r="55">
          <cell r="A55" t="str">
            <v>R54</v>
          </cell>
          <cell r="G55">
            <v>11</v>
          </cell>
          <cell r="H55">
            <v>0</v>
          </cell>
          <cell r="I55">
            <v>0</v>
          </cell>
        </row>
        <row r="56">
          <cell r="A56" t="str">
            <v>R55</v>
          </cell>
          <cell r="G56">
            <v>11</v>
          </cell>
          <cell r="H56">
            <v>0</v>
          </cell>
          <cell r="I56">
            <v>0</v>
          </cell>
        </row>
        <row r="57">
          <cell r="A57" t="str">
            <v>R56</v>
          </cell>
          <cell r="G57">
            <v>11</v>
          </cell>
          <cell r="H57">
            <v>0</v>
          </cell>
          <cell r="I57">
            <v>0</v>
          </cell>
        </row>
        <row r="58">
          <cell r="A58" t="str">
            <v>R57</v>
          </cell>
          <cell r="G58">
            <v>11</v>
          </cell>
          <cell r="H58">
            <v>0</v>
          </cell>
          <cell r="I58">
            <v>0</v>
          </cell>
        </row>
        <row r="59">
          <cell r="A59" t="str">
            <v>R58</v>
          </cell>
          <cell r="G59">
            <v>11</v>
          </cell>
          <cell r="H59">
            <v>0</v>
          </cell>
          <cell r="I59">
            <v>0</v>
          </cell>
        </row>
        <row r="60">
          <cell r="A60" t="str">
            <v>R59</v>
          </cell>
          <cell r="G60">
            <v>11</v>
          </cell>
          <cell r="H60">
            <v>0</v>
          </cell>
          <cell r="I60">
            <v>0</v>
          </cell>
        </row>
        <row r="61">
          <cell r="A61" t="str">
            <v>R60</v>
          </cell>
          <cell r="G61">
            <v>11</v>
          </cell>
          <cell r="H61">
            <v>0</v>
          </cell>
          <cell r="I61">
            <v>0</v>
          </cell>
        </row>
        <row r="62">
          <cell r="A62" t="str">
            <v>R61</v>
          </cell>
          <cell r="G62">
            <v>11</v>
          </cell>
          <cell r="H62">
            <v>0</v>
          </cell>
          <cell r="I62">
            <v>0</v>
          </cell>
        </row>
        <row r="63">
          <cell r="A63" t="str">
            <v>R62</v>
          </cell>
          <cell r="G63">
            <v>11</v>
          </cell>
          <cell r="H63">
            <v>0</v>
          </cell>
          <cell r="I63">
            <v>0</v>
          </cell>
        </row>
        <row r="64">
          <cell r="A64" t="str">
            <v>R63</v>
          </cell>
          <cell r="G64">
            <v>11</v>
          </cell>
          <cell r="H64">
            <v>0</v>
          </cell>
          <cell r="I64">
            <v>0</v>
          </cell>
        </row>
        <row r="65">
          <cell r="A65" t="str">
            <v>R64</v>
          </cell>
          <cell r="G65">
            <v>11</v>
          </cell>
          <cell r="H65">
            <v>0</v>
          </cell>
          <cell r="I65">
            <v>0</v>
          </cell>
        </row>
        <row r="66">
          <cell r="A66" t="str">
            <v>R65</v>
          </cell>
          <cell r="G66">
            <v>11</v>
          </cell>
          <cell r="H66">
            <v>0</v>
          </cell>
          <cell r="I66">
            <v>0</v>
          </cell>
        </row>
        <row r="67">
          <cell r="A67" t="str">
            <v>R66</v>
          </cell>
          <cell r="G67">
            <v>11</v>
          </cell>
          <cell r="H67">
            <v>0</v>
          </cell>
          <cell r="I67">
            <v>0</v>
          </cell>
        </row>
        <row r="68">
          <cell r="A68" t="str">
            <v>R67</v>
          </cell>
          <cell r="G68">
            <v>11</v>
          </cell>
          <cell r="H68">
            <v>0</v>
          </cell>
          <cell r="I68">
            <v>0</v>
          </cell>
        </row>
        <row r="69">
          <cell r="A69" t="str">
            <v>R68</v>
          </cell>
          <cell r="G69">
            <v>11</v>
          </cell>
          <cell r="H69">
            <v>0</v>
          </cell>
          <cell r="I69">
            <v>0</v>
          </cell>
        </row>
        <row r="70">
          <cell r="A70" t="str">
            <v>R69</v>
          </cell>
          <cell r="G70">
            <v>11</v>
          </cell>
          <cell r="H70">
            <v>0</v>
          </cell>
          <cell r="I70">
            <v>0</v>
          </cell>
        </row>
        <row r="71">
          <cell r="A71" t="str">
            <v>R70</v>
          </cell>
          <cell r="G71">
            <v>11</v>
          </cell>
          <cell r="H71">
            <v>0</v>
          </cell>
          <cell r="I71">
            <v>0</v>
          </cell>
        </row>
        <row r="72">
          <cell r="A72" t="str">
            <v>R71</v>
          </cell>
          <cell r="G72">
            <v>11</v>
          </cell>
          <cell r="H72">
            <v>0</v>
          </cell>
          <cell r="I72">
            <v>0</v>
          </cell>
        </row>
        <row r="73">
          <cell r="A73" t="str">
            <v>R72</v>
          </cell>
          <cell r="G73">
            <v>11</v>
          </cell>
          <cell r="H73">
            <v>0</v>
          </cell>
          <cell r="I73">
            <v>0</v>
          </cell>
        </row>
        <row r="74">
          <cell r="A74" t="str">
            <v>R73</v>
          </cell>
          <cell r="G74">
            <v>11</v>
          </cell>
          <cell r="H74">
            <v>0</v>
          </cell>
          <cell r="I74">
            <v>0</v>
          </cell>
        </row>
        <row r="75">
          <cell r="A75" t="str">
            <v>R74</v>
          </cell>
          <cell r="G75">
            <v>11</v>
          </cell>
          <cell r="H75">
            <v>0</v>
          </cell>
          <cell r="I75">
            <v>0</v>
          </cell>
        </row>
        <row r="76">
          <cell r="A76" t="str">
            <v>R75</v>
          </cell>
          <cell r="G76">
            <v>11</v>
          </cell>
          <cell r="H76">
            <v>0</v>
          </cell>
          <cell r="I76">
            <v>0</v>
          </cell>
        </row>
        <row r="77">
          <cell r="A77" t="str">
            <v>R76</v>
          </cell>
          <cell r="G77">
            <v>11</v>
          </cell>
          <cell r="H77">
            <v>0</v>
          </cell>
          <cell r="I77">
            <v>0</v>
          </cell>
        </row>
        <row r="78">
          <cell r="A78" t="str">
            <v>R77</v>
          </cell>
          <cell r="G78">
            <v>11</v>
          </cell>
          <cell r="H78">
            <v>0</v>
          </cell>
          <cell r="I78">
            <v>0</v>
          </cell>
        </row>
        <row r="79">
          <cell r="A79" t="str">
            <v>R78</v>
          </cell>
          <cell r="G79">
            <v>11</v>
          </cell>
          <cell r="H79">
            <v>0</v>
          </cell>
          <cell r="I79">
            <v>0</v>
          </cell>
        </row>
        <row r="80">
          <cell r="A80" t="str">
            <v>R79</v>
          </cell>
          <cell r="G80">
            <v>11</v>
          </cell>
          <cell r="H80">
            <v>0</v>
          </cell>
          <cell r="I80">
            <v>0</v>
          </cell>
        </row>
        <row r="81">
          <cell r="A81" t="str">
            <v>R80</v>
          </cell>
          <cell r="G81">
            <v>11</v>
          </cell>
          <cell r="H81">
            <v>0</v>
          </cell>
          <cell r="I81">
            <v>0</v>
          </cell>
        </row>
        <row r="82">
          <cell r="A82" t="str">
            <v>R81</v>
          </cell>
          <cell r="G82">
            <v>11</v>
          </cell>
          <cell r="H82">
            <v>0</v>
          </cell>
          <cell r="I82">
            <v>0</v>
          </cell>
        </row>
        <row r="83">
          <cell r="A83" t="str">
            <v>R82</v>
          </cell>
          <cell r="G83">
            <v>11</v>
          </cell>
          <cell r="H83">
            <v>0</v>
          </cell>
          <cell r="I83">
            <v>0</v>
          </cell>
        </row>
        <row r="84">
          <cell r="A84" t="str">
            <v>R83</v>
          </cell>
          <cell r="G84">
            <v>11</v>
          </cell>
          <cell r="H84">
            <v>0</v>
          </cell>
          <cell r="I84">
            <v>0</v>
          </cell>
        </row>
        <row r="85">
          <cell r="A85" t="str">
            <v>R84</v>
          </cell>
          <cell r="G85">
            <v>11</v>
          </cell>
          <cell r="H85">
            <v>0</v>
          </cell>
          <cell r="I85">
            <v>0</v>
          </cell>
        </row>
        <row r="86">
          <cell r="A86" t="str">
            <v>R85</v>
          </cell>
          <cell r="G86">
            <v>11</v>
          </cell>
          <cell r="H86">
            <v>0</v>
          </cell>
          <cell r="I86">
            <v>0</v>
          </cell>
        </row>
        <row r="87">
          <cell r="A87" t="str">
            <v>R86</v>
          </cell>
          <cell r="G87">
            <v>11</v>
          </cell>
          <cell r="H87">
            <v>0</v>
          </cell>
          <cell r="I87">
            <v>0</v>
          </cell>
        </row>
        <row r="88">
          <cell r="A88" t="str">
            <v>R87</v>
          </cell>
          <cell r="G88">
            <v>11</v>
          </cell>
          <cell r="H88">
            <v>0</v>
          </cell>
          <cell r="I88">
            <v>0</v>
          </cell>
        </row>
        <row r="89">
          <cell r="A89" t="str">
            <v>R88</v>
          </cell>
          <cell r="G89">
            <v>11</v>
          </cell>
          <cell r="H89">
            <v>0</v>
          </cell>
          <cell r="I89">
            <v>0</v>
          </cell>
        </row>
        <row r="90">
          <cell r="A90" t="str">
            <v>R89</v>
          </cell>
          <cell r="G90">
            <v>11</v>
          </cell>
          <cell r="H90">
            <v>0</v>
          </cell>
          <cell r="I90">
            <v>0</v>
          </cell>
        </row>
        <row r="91">
          <cell r="A91" t="str">
            <v>R90</v>
          </cell>
          <cell r="G91">
            <v>11</v>
          </cell>
          <cell r="H91">
            <v>0</v>
          </cell>
          <cell r="I91">
            <v>0</v>
          </cell>
        </row>
        <row r="92">
          <cell r="A92" t="str">
            <v>R91</v>
          </cell>
          <cell r="G92">
            <v>11</v>
          </cell>
          <cell r="H92">
            <v>0</v>
          </cell>
          <cell r="I92">
            <v>0</v>
          </cell>
        </row>
        <row r="93">
          <cell r="A93" t="str">
            <v>R92</v>
          </cell>
          <cell r="G93">
            <v>11</v>
          </cell>
          <cell r="H93">
            <v>0</v>
          </cell>
          <cell r="I93">
            <v>0</v>
          </cell>
        </row>
        <row r="94">
          <cell r="A94" t="str">
            <v>R93</v>
          </cell>
          <cell r="G94">
            <v>11</v>
          </cell>
          <cell r="H94">
            <v>0</v>
          </cell>
          <cell r="I94">
            <v>0</v>
          </cell>
        </row>
        <row r="95">
          <cell r="A95" t="str">
            <v>R94</v>
          </cell>
          <cell r="G95">
            <v>11</v>
          </cell>
          <cell r="H95">
            <v>0</v>
          </cell>
          <cell r="I95">
            <v>0</v>
          </cell>
        </row>
        <row r="96">
          <cell r="A96" t="str">
            <v>R95</v>
          </cell>
          <cell r="G96">
            <v>11</v>
          </cell>
          <cell r="H96">
            <v>0</v>
          </cell>
          <cell r="I96">
            <v>0</v>
          </cell>
        </row>
        <row r="97">
          <cell r="A97" t="str">
            <v>R96</v>
          </cell>
          <cell r="G97">
            <v>11</v>
          </cell>
          <cell r="H97">
            <v>0</v>
          </cell>
          <cell r="I97">
            <v>0</v>
          </cell>
        </row>
        <row r="98">
          <cell r="A98" t="str">
            <v>R97</v>
          </cell>
          <cell r="G98">
            <v>11</v>
          </cell>
          <cell r="H98">
            <v>0</v>
          </cell>
          <cell r="I98">
            <v>0</v>
          </cell>
        </row>
        <row r="99">
          <cell r="A99" t="str">
            <v>R98</v>
          </cell>
          <cell r="G99">
            <v>11</v>
          </cell>
          <cell r="H99">
            <v>0</v>
          </cell>
          <cell r="I99">
            <v>0</v>
          </cell>
        </row>
        <row r="100">
          <cell r="A100" t="str">
            <v>R99</v>
          </cell>
          <cell r="G100">
            <v>11</v>
          </cell>
          <cell r="H100">
            <v>0</v>
          </cell>
          <cell r="I100">
            <v>0</v>
          </cell>
        </row>
        <row r="101">
          <cell r="A101" t="str">
            <v>R100</v>
          </cell>
          <cell r="G101">
            <v>11</v>
          </cell>
          <cell r="H101">
            <v>0</v>
          </cell>
          <cell r="I10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workbookViewId="0">
      <selection activeCell="G15" sqref="G15"/>
    </sheetView>
  </sheetViews>
  <sheetFormatPr baseColWidth="10" defaultRowHeight="15" x14ac:dyDescent="0.25"/>
  <sheetData>
    <row r="2" spans="1:2" s="50" customFormat="1" ht="23.25" x14ac:dyDescent="0.35">
      <c r="A2" s="50" t="s">
        <v>104</v>
      </c>
    </row>
    <row r="4" spans="1:2" s="49" customFormat="1" x14ac:dyDescent="0.25">
      <c r="A4" s="49" t="s">
        <v>105</v>
      </c>
      <c r="B4" s="49" t="s">
        <v>128</v>
      </c>
    </row>
    <row r="5" spans="1:2" s="49" customFormat="1" x14ac:dyDescent="0.25">
      <c r="A5" s="49" t="s">
        <v>16</v>
      </c>
      <c r="B5" s="49">
        <v>5</v>
      </c>
    </row>
    <row r="7" spans="1:2" x14ac:dyDescent="0.25">
      <c r="A7" t="s">
        <v>74</v>
      </c>
    </row>
    <row r="8" spans="1:2" x14ac:dyDescent="0.25">
      <c r="A8" s="51">
        <v>1</v>
      </c>
      <c r="B8" s="49" t="s">
        <v>97</v>
      </c>
    </row>
    <row r="9" spans="1:2" x14ac:dyDescent="0.25">
      <c r="A9" s="51">
        <v>2</v>
      </c>
      <c r="B9" s="49" t="s">
        <v>75</v>
      </c>
    </row>
    <row r="10" spans="1:2" x14ac:dyDescent="0.25">
      <c r="A10" s="51">
        <v>3</v>
      </c>
      <c r="B10" s="49" t="s">
        <v>98</v>
      </c>
    </row>
    <row r="11" spans="1:2" x14ac:dyDescent="0.25">
      <c r="A11" s="51">
        <v>4</v>
      </c>
      <c r="B11" s="49" t="s">
        <v>76</v>
      </c>
    </row>
    <row r="12" spans="1:2" x14ac:dyDescent="0.25">
      <c r="A12" s="51">
        <v>5</v>
      </c>
      <c r="B12" s="49" t="s">
        <v>77</v>
      </c>
    </row>
    <row r="14" spans="1:2" x14ac:dyDescent="0.25">
      <c r="A14" t="s">
        <v>78</v>
      </c>
    </row>
    <row r="15" spans="1:2" x14ac:dyDescent="0.25">
      <c r="A15" s="51">
        <v>1</v>
      </c>
      <c r="B15" s="49" t="s">
        <v>99</v>
      </c>
    </row>
    <row r="16" spans="1:2" x14ac:dyDescent="0.25">
      <c r="A16" s="51">
        <v>2</v>
      </c>
      <c r="B16" s="49" t="s">
        <v>100</v>
      </c>
    </row>
    <row r="17" spans="1:2" x14ac:dyDescent="0.25">
      <c r="A17" s="51">
        <v>3</v>
      </c>
      <c r="B17" s="49" t="s">
        <v>101</v>
      </c>
    </row>
    <row r="18" spans="1:2" x14ac:dyDescent="0.25">
      <c r="A18" s="51">
        <v>4</v>
      </c>
      <c r="B18" s="49" t="s">
        <v>102</v>
      </c>
    </row>
    <row r="19" spans="1:2" x14ac:dyDescent="0.25">
      <c r="A19" s="51">
        <v>5</v>
      </c>
      <c r="B19" s="49" t="s">
        <v>103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workbookViewId="0">
      <pane ySplit="5" topLeftCell="A15" activePane="bottomLeft" state="frozen"/>
      <selection pane="bottomLeft" activeCell="C3" sqref="C3"/>
    </sheetView>
  </sheetViews>
  <sheetFormatPr baseColWidth="10" defaultColWidth="11.5703125" defaultRowHeight="15" x14ac:dyDescent="0.25"/>
  <cols>
    <col min="1" max="1" width="7.42578125" style="13" bestFit="1" customWidth="1"/>
    <col min="2" max="2" width="33" style="2" customWidth="1"/>
    <col min="3" max="3" width="8" style="13" customWidth="1"/>
    <col min="4" max="4" width="8.28515625" style="14" customWidth="1"/>
    <col min="5" max="5" width="11.42578125" style="13" customWidth="1"/>
    <col min="6" max="6" width="7.42578125" style="12" customWidth="1"/>
    <col min="7" max="7" width="7.85546875" style="13" customWidth="1"/>
    <col min="8" max="8" width="26.28515625" style="15" customWidth="1"/>
    <col min="9" max="9" width="33.7109375" style="15" customWidth="1"/>
    <col min="10" max="10" width="41.5703125" style="15" customWidth="1"/>
    <col min="11" max="11" width="7.140625" style="13" customWidth="1"/>
    <col min="12" max="16384" width="11.5703125" style="12"/>
  </cols>
  <sheetData>
    <row r="2" spans="1:11" ht="23.25" x14ac:dyDescent="0.25">
      <c r="A2" s="1" t="s">
        <v>15</v>
      </c>
      <c r="E2" s="9" t="s">
        <v>129</v>
      </c>
      <c r="F2" s="136">
        <f>RMP!B5</f>
        <v>5</v>
      </c>
      <c r="G2" s="136"/>
      <c r="H2" s="8"/>
    </row>
    <row r="3" spans="1:11" ht="23.25" x14ac:dyDescent="0.25">
      <c r="A3" s="1" t="str">
        <f>RMP!B4</f>
        <v>HSE-4711</v>
      </c>
      <c r="E3" s="9"/>
      <c r="F3" s="10"/>
      <c r="G3" s="10"/>
      <c r="H3" s="8"/>
    </row>
    <row r="5" spans="1:11" s="7" customFormat="1" ht="28.9" customHeight="1" x14ac:dyDescent="0.25">
      <c r="A5" s="3" t="s">
        <v>8</v>
      </c>
      <c r="B5" s="4" t="s">
        <v>7</v>
      </c>
      <c r="C5" s="11" t="s">
        <v>19</v>
      </c>
      <c r="D5" s="5" t="s">
        <v>10</v>
      </c>
      <c r="E5" s="3" t="s">
        <v>2</v>
      </c>
      <c r="F5" s="4" t="s">
        <v>0</v>
      </c>
      <c r="G5" s="3" t="s">
        <v>1</v>
      </c>
      <c r="H5" s="6" t="s">
        <v>3</v>
      </c>
      <c r="I5" s="6" t="s">
        <v>4</v>
      </c>
      <c r="J5" s="6" t="s">
        <v>5</v>
      </c>
      <c r="K5" s="3" t="s">
        <v>6</v>
      </c>
    </row>
    <row r="6" spans="1:11" ht="7.15" customHeight="1" x14ac:dyDescent="0.25"/>
    <row r="7" spans="1:11" ht="75" x14ac:dyDescent="0.25">
      <c r="A7" s="13">
        <v>1</v>
      </c>
      <c r="B7" s="2" t="s">
        <v>9</v>
      </c>
      <c r="C7" s="13" t="s">
        <v>20</v>
      </c>
      <c r="D7" s="14">
        <v>42077</v>
      </c>
      <c r="E7" s="13" t="s">
        <v>11</v>
      </c>
      <c r="G7" s="13" t="s">
        <v>63</v>
      </c>
      <c r="H7" s="15" t="s">
        <v>12</v>
      </c>
      <c r="I7" s="15" t="s">
        <v>13</v>
      </c>
      <c r="J7" s="15" t="s">
        <v>22</v>
      </c>
      <c r="K7" s="13">
        <v>3</v>
      </c>
    </row>
    <row r="8" spans="1:11" ht="60" x14ac:dyDescent="0.25">
      <c r="A8" s="13">
        <v>2</v>
      </c>
      <c r="B8" s="2" t="s">
        <v>14</v>
      </c>
      <c r="C8" s="13" t="s">
        <v>20</v>
      </c>
      <c r="D8" s="14">
        <v>42077</v>
      </c>
      <c r="E8" s="13" t="s">
        <v>11</v>
      </c>
      <c r="G8" s="13" t="s">
        <v>63</v>
      </c>
      <c r="H8" s="15" t="s">
        <v>17</v>
      </c>
      <c r="I8" s="15" t="s">
        <v>18</v>
      </c>
      <c r="J8" s="15" t="s">
        <v>21</v>
      </c>
      <c r="K8" s="13">
        <v>3</v>
      </c>
    </row>
    <row r="9" spans="1:11" ht="45" x14ac:dyDescent="0.25">
      <c r="A9" s="13">
        <v>3</v>
      </c>
      <c r="B9" s="2" t="s">
        <v>73</v>
      </c>
      <c r="C9" s="13" t="s">
        <v>20</v>
      </c>
      <c r="D9" s="14">
        <v>42077</v>
      </c>
      <c r="E9" s="13" t="s">
        <v>11</v>
      </c>
      <c r="G9" s="13" t="s">
        <v>63</v>
      </c>
      <c r="H9" s="15" t="s">
        <v>23</v>
      </c>
      <c r="I9" s="15" t="s">
        <v>24</v>
      </c>
      <c r="J9" s="15" t="s">
        <v>25</v>
      </c>
      <c r="K9" s="13">
        <v>3</v>
      </c>
    </row>
    <row r="10" spans="1:11" ht="75" x14ac:dyDescent="0.25">
      <c r="A10" s="13">
        <v>4</v>
      </c>
      <c r="B10" s="2" t="s">
        <v>26</v>
      </c>
      <c r="C10" s="16" t="s">
        <v>20</v>
      </c>
      <c r="D10" s="14">
        <v>42077</v>
      </c>
      <c r="E10" s="13" t="s">
        <v>11</v>
      </c>
      <c r="G10" s="13" t="s">
        <v>65</v>
      </c>
      <c r="H10" s="15" t="s">
        <v>27</v>
      </c>
      <c r="I10" s="15" t="s">
        <v>28</v>
      </c>
      <c r="J10" s="15" t="s">
        <v>29</v>
      </c>
      <c r="K10" s="13">
        <v>1</v>
      </c>
    </row>
    <row r="11" spans="1:11" ht="60" x14ac:dyDescent="0.25">
      <c r="A11" s="13">
        <v>5</v>
      </c>
      <c r="B11" s="17" t="s">
        <v>30</v>
      </c>
      <c r="C11" s="16" t="s">
        <v>20</v>
      </c>
      <c r="D11" s="14">
        <v>42077</v>
      </c>
      <c r="E11" s="13" t="s">
        <v>11</v>
      </c>
      <c r="G11" s="13" t="s">
        <v>64</v>
      </c>
      <c r="H11" s="15" t="s">
        <v>12</v>
      </c>
      <c r="I11" s="15" t="s">
        <v>31</v>
      </c>
      <c r="J11" s="15" t="s">
        <v>33</v>
      </c>
    </row>
    <row r="12" spans="1:11" ht="60" x14ac:dyDescent="0.25">
      <c r="A12" s="13">
        <v>6</v>
      </c>
      <c r="B12" s="2" t="s">
        <v>34</v>
      </c>
      <c r="C12" s="13" t="s">
        <v>20</v>
      </c>
      <c r="D12" s="14">
        <v>42077</v>
      </c>
      <c r="E12" s="13" t="s">
        <v>11</v>
      </c>
      <c r="G12" s="13" t="s">
        <v>66</v>
      </c>
      <c r="H12" s="15" t="s">
        <v>35</v>
      </c>
      <c r="I12" s="15" t="s">
        <v>36</v>
      </c>
      <c r="J12" s="15" t="s">
        <v>37</v>
      </c>
      <c r="K12" s="13">
        <v>1</v>
      </c>
    </row>
    <row r="13" spans="1:11" ht="45" x14ac:dyDescent="0.25">
      <c r="A13" s="13">
        <v>7</v>
      </c>
      <c r="B13" s="2" t="s">
        <v>38</v>
      </c>
      <c r="C13" s="13" t="s">
        <v>20</v>
      </c>
      <c r="D13" s="14">
        <v>42079</v>
      </c>
      <c r="E13" s="13" t="s">
        <v>39</v>
      </c>
      <c r="G13" s="13" t="s">
        <v>63</v>
      </c>
      <c r="H13" s="15" t="s">
        <v>69</v>
      </c>
      <c r="I13" s="15" t="s">
        <v>43</v>
      </c>
      <c r="J13" s="15" t="s">
        <v>40</v>
      </c>
    </row>
    <row r="14" spans="1:11" ht="60" x14ac:dyDescent="0.25">
      <c r="A14" s="13">
        <v>8</v>
      </c>
      <c r="B14" s="2" t="s">
        <v>41</v>
      </c>
      <c r="C14" s="13" t="s">
        <v>20</v>
      </c>
      <c r="D14" s="14">
        <v>42079</v>
      </c>
      <c r="E14" s="13" t="s">
        <v>39</v>
      </c>
      <c r="G14" s="13" t="s">
        <v>65</v>
      </c>
      <c r="H14" s="15" t="s">
        <v>42</v>
      </c>
      <c r="I14" s="15" t="s">
        <v>44</v>
      </c>
      <c r="J14" s="15" t="s">
        <v>45</v>
      </c>
    </row>
    <row r="15" spans="1:11" ht="60" x14ac:dyDescent="0.25">
      <c r="A15" s="13">
        <v>9</v>
      </c>
      <c r="B15" s="2" t="s">
        <v>50</v>
      </c>
      <c r="C15" s="13" t="s">
        <v>46</v>
      </c>
      <c r="D15" s="14">
        <v>42079</v>
      </c>
      <c r="E15" s="13" t="s">
        <v>39</v>
      </c>
      <c r="G15" s="13" t="s">
        <v>67</v>
      </c>
      <c r="H15" s="15" t="s">
        <v>47</v>
      </c>
      <c r="I15" s="15" t="s">
        <v>48</v>
      </c>
      <c r="J15" s="15" t="s">
        <v>49</v>
      </c>
    </row>
    <row r="16" spans="1:11" ht="60" x14ac:dyDescent="0.25">
      <c r="A16" s="13">
        <v>10</v>
      </c>
      <c r="B16" s="2" t="s">
        <v>51</v>
      </c>
      <c r="C16" s="13" t="s">
        <v>20</v>
      </c>
      <c r="D16" s="14">
        <v>42079</v>
      </c>
      <c r="E16" s="13" t="s">
        <v>11</v>
      </c>
      <c r="G16" s="13" t="s">
        <v>68</v>
      </c>
      <c r="H16" s="15" t="s">
        <v>52</v>
      </c>
      <c r="I16" s="15" t="s">
        <v>53</v>
      </c>
      <c r="J16" s="15" t="s">
        <v>54</v>
      </c>
      <c r="K16" s="13">
        <v>4</v>
      </c>
    </row>
    <row r="17" spans="1:11" ht="60" x14ac:dyDescent="0.25">
      <c r="A17" s="13">
        <v>11</v>
      </c>
      <c r="B17" s="2" t="s">
        <v>55</v>
      </c>
      <c r="C17" s="13" t="s">
        <v>20</v>
      </c>
      <c r="D17" s="14">
        <v>42143</v>
      </c>
      <c r="E17" s="13" t="s">
        <v>56</v>
      </c>
      <c r="G17" s="13" t="s">
        <v>65</v>
      </c>
      <c r="H17" s="15" t="s">
        <v>57</v>
      </c>
      <c r="I17" s="15" t="s">
        <v>58</v>
      </c>
      <c r="J17" s="15" t="s">
        <v>59</v>
      </c>
      <c r="K17" s="13">
        <v>1</v>
      </c>
    </row>
    <row r="18" spans="1:11" ht="45" x14ac:dyDescent="0.25">
      <c r="A18" s="13">
        <v>12</v>
      </c>
      <c r="B18" s="2" t="s">
        <v>61</v>
      </c>
      <c r="C18" s="13" t="s">
        <v>20</v>
      </c>
      <c r="D18" s="14">
        <v>42143</v>
      </c>
      <c r="E18" s="13" t="s">
        <v>56</v>
      </c>
      <c r="G18" s="13" t="s">
        <v>66</v>
      </c>
      <c r="H18" s="15" t="s">
        <v>62</v>
      </c>
      <c r="I18" s="15" t="s">
        <v>60</v>
      </c>
      <c r="J18" s="15" t="s">
        <v>59</v>
      </c>
    </row>
  </sheetData>
  <autoFilter ref="A6:K6"/>
  <mergeCells count="1">
    <mergeCell ref="F2:G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7"/>
  <sheetViews>
    <sheetView topLeftCell="A10" workbookViewId="0">
      <selection activeCell="P22" sqref="P22:W30"/>
    </sheetView>
  </sheetViews>
  <sheetFormatPr baseColWidth="10" defaultColWidth="11.5703125" defaultRowHeight="15" x14ac:dyDescent="0.25"/>
  <cols>
    <col min="1" max="1" width="7.42578125" style="13" bestFit="1" customWidth="1"/>
    <col min="2" max="2" width="33" style="2" customWidth="1"/>
    <col min="3" max="3" width="8" style="13" customWidth="1"/>
    <col min="4" max="4" width="4" style="14" customWidth="1"/>
    <col min="5" max="5" width="15" style="14" bestFit="1" customWidth="1"/>
    <col min="6" max="6" width="3" style="13" customWidth="1"/>
    <col min="7" max="7" width="12" style="13" bestFit="1" customWidth="1"/>
    <col min="8" max="8" width="12.28515625" style="12" customWidth="1"/>
    <col min="9" max="9" width="7.85546875" style="13" customWidth="1"/>
    <col min="10" max="10" width="14.42578125" style="15" customWidth="1"/>
    <col min="11" max="11" width="15.28515625" style="15" customWidth="1"/>
    <col min="12" max="12" width="14.5703125" style="15" customWidth="1"/>
    <col min="13" max="13" width="19.140625" style="13" customWidth="1"/>
    <col min="14" max="14" width="2.28515625" style="12" customWidth="1"/>
    <col min="15" max="15" width="13.140625" style="12" customWidth="1"/>
    <col min="16" max="16" width="17.85546875" style="36" customWidth="1"/>
    <col min="17" max="25" width="5.85546875" style="12" customWidth="1"/>
    <col min="26" max="26" width="9.85546875" style="12" customWidth="1"/>
    <col min="27" max="27" width="5.85546875" style="12" customWidth="1"/>
    <col min="28" max="28" width="3.140625" style="12" customWidth="1"/>
    <col min="29" max="29" width="3" style="12" customWidth="1"/>
    <col min="30" max="30" width="2.28515625" style="12" customWidth="1"/>
    <col min="31" max="16384" width="11.5703125" style="12"/>
  </cols>
  <sheetData>
    <row r="2" spans="1:30" ht="23.25" x14ac:dyDescent="0.25">
      <c r="A2" s="1" t="s">
        <v>15</v>
      </c>
      <c r="F2" s="9" t="s">
        <v>16</v>
      </c>
      <c r="G2" s="9"/>
      <c r="H2" s="136">
        <f>RMP!B5</f>
        <v>5</v>
      </c>
      <c r="I2" s="136"/>
      <c r="J2" s="8"/>
      <c r="L2" s="12"/>
    </row>
    <row r="3" spans="1:30" ht="23.25" x14ac:dyDescent="0.25">
      <c r="A3" s="1" t="str">
        <f>RMP!B4</f>
        <v>HSE-4711</v>
      </c>
      <c r="F3" s="9"/>
      <c r="G3" s="9"/>
      <c r="H3" s="10"/>
      <c r="I3" s="10"/>
      <c r="J3" s="8"/>
    </row>
    <row r="4" spans="1:30" ht="16.5" thickBot="1" x14ac:dyDescent="0.3">
      <c r="D4" s="140" t="s">
        <v>71</v>
      </c>
      <c r="E4" s="140"/>
      <c r="F4" s="140"/>
      <c r="G4" s="140"/>
      <c r="H4" s="140"/>
      <c r="I4" s="145" t="s">
        <v>84</v>
      </c>
      <c r="J4" s="145"/>
      <c r="K4" s="145"/>
      <c r="L4" s="145"/>
      <c r="M4" s="145"/>
      <c r="O4" s="12" t="s">
        <v>92</v>
      </c>
      <c r="P4" s="46" t="e">
        <f ca="1">_xll.RiskOutput("Kreuzfahrt")+SUM(AD7:AD26)</f>
        <v>#NAME?</v>
      </c>
    </row>
    <row r="5" spans="1:30" s="7" customFormat="1" ht="28.9" customHeight="1" thickBot="1" x14ac:dyDescent="0.3">
      <c r="A5" s="3" t="s">
        <v>8</v>
      </c>
      <c r="B5" s="4" t="s">
        <v>7</v>
      </c>
      <c r="C5" s="11" t="s">
        <v>19</v>
      </c>
      <c r="D5" s="141" t="s">
        <v>70</v>
      </c>
      <c r="E5" s="142"/>
      <c r="F5" s="143" t="s">
        <v>5</v>
      </c>
      <c r="G5" s="144"/>
      <c r="H5" s="23" t="s">
        <v>72</v>
      </c>
      <c r="I5" s="3" t="s">
        <v>70</v>
      </c>
      <c r="J5" s="6" t="s">
        <v>81</v>
      </c>
      <c r="K5" s="6" t="s">
        <v>82</v>
      </c>
      <c r="L5" s="6" t="s">
        <v>83</v>
      </c>
      <c r="M5" s="3" t="s">
        <v>85</v>
      </c>
      <c r="O5" s="137" t="s">
        <v>86</v>
      </c>
      <c r="P5" s="137"/>
    </row>
    <row r="6" spans="1:30" ht="7.15" customHeight="1" x14ac:dyDescent="0.25">
      <c r="AB6" s="27"/>
      <c r="AC6" s="28"/>
      <c r="AD6" s="29"/>
    </row>
    <row r="7" spans="1:30" ht="15.75" x14ac:dyDescent="0.25">
      <c r="A7" s="18">
        <f>IF('Risiko Register'!A7&gt;0,'Risiko Register'!A7,"")</f>
        <v>1</v>
      </c>
      <c r="B7" s="19" t="str">
        <f>IF('Risiko Register'!B7&gt;0,'Risiko Register'!B7,"")</f>
        <v>Fehleinschätzung Aufwand</v>
      </c>
      <c r="C7" s="18" t="str">
        <f>IF('Risiko Register'!C7&gt;0,'Risiko Register'!C7,"")</f>
        <v>B</v>
      </c>
      <c r="D7" s="20">
        <v>5</v>
      </c>
      <c r="E7" s="21" t="str">
        <f>IF(D7&gt;0,VLOOKUP(D7,RMP!$A$8:$B$12,2),"")</f>
        <v>sehr hoch</v>
      </c>
      <c r="F7" s="20">
        <v>4</v>
      </c>
      <c r="G7" s="21" t="str">
        <f>IF(F7&gt;0,VLOOKUP(F7,RMP!$A$15:$B$19,2),"")</f>
        <v>schwer</v>
      </c>
      <c r="H7" s="22">
        <f>IF(D7&gt;0,IF(F7&gt;0,D7*F7,""),"")</f>
        <v>20</v>
      </c>
      <c r="I7" s="24">
        <v>0.5</v>
      </c>
      <c r="J7" s="25">
        <v>30000</v>
      </c>
      <c r="K7" s="25">
        <v>100000</v>
      </c>
      <c r="L7" s="25">
        <v>200000</v>
      </c>
      <c r="M7" s="26">
        <f t="shared" ref="M7:M26" si="0">IF(I7*J7*K7*L7&gt;0,IF(C7="B",((J7+(4*K7)+L7)/6)*I7,((J7+(4*K7)+L7)/6)*I7* -1),"")</f>
        <v>52500</v>
      </c>
      <c r="O7" s="12" t="s">
        <v>88</v>
      </c>
      <c r="P7" s="52" t="e">
        <f ca="1">_xll.RiskMin(P4)</f>
        <v>#NAME?</v>
      </c>
      <c r="Z7" s="2"/>
      <c r="AB7" s="30" t="e">
        <f ca="1">_xll.RiskBinomial(1,I7)</f>
        <v>#NAME?</v>
      </c>
      <c r="AC7" s="31" t="e">
        <f ca="1">_xll.RiskPert(J7,K7,L7)</f>
        <v>#NAME?</v>
      </c>
      <c r="AD7" s="32" t="e">
        <f t="shared" ref="AD7:AD26" ca="1" si="1">IF(C7="B",AB7*AC7,AB7*AC7* -1)</f>
        <v>#NAME?</v>
      </c>
    </row>
    <row r="8" spans="1:30" ht="15.75" x14ac:dyDescent="0.25">
      <c r="A8" s="18">
        <f>IF('Risiko Register'!A8&gt;0,'Risiko Register'!A8,"")</f>
        <v>2</v>
      </c>
      <c r="B8" s="19" t="str">
        <f>IF('Risiko Register'!B8&gt;0,'Risiko Register'!B8,"")</f>
        <v>Fester Termin</v>
      </c>
      <c r="C8" s="18" t="str">
        <f>IF('Risiko Register'!C8&gt;0,'Risiko Register'!C8,"")</f>
        <v>B</v>
      </c>
      <c r="D8" s="20">
        <v>4</v>
      </c>
      <c r="E8" s="21" t="str">
        <f>IF(D8&gt;0,VLOOKUP(D8,RMP!$A$8:$B$12,2),"")</f>
        <v>hoch</v>
      </c>
      <c r="F8" s="20">
        <v>4</v>
      </c>
      <c r="G8" s="21" t="str">
        <f>IF(F8&gt;0,VLOOKUP(F8,RMP!$A$15:$B$19,2),"")</f>
        <v>schwer</v>
      </c>
      <c r="H8" s="22">
        <f t="shared" ref="H8:H26" si="2">IF(D8&gt;0,IF(F8&gt;0,D8*F8,""),"")</f>
        <v>16</v>
      </c>
      <c r="I8" s="24">
        <v>0.3</v>
      </c>
      <c r="J8" s="25">
        <v>30000</v>
      </c>
      <c r="K8" s="25">
        <v>50000</v>
      </c>
      <c r="L8" s="25">
        <v>100000</v>
      </c>
      <c r="M8" s="26">
        <f t="shared" si="0"/>
        <v>16500</v>
      </c>
      <c r="O8" s="12" t="s">
        <v>87</v>
      </c>
      <c r="P8" s="36" t="e">
        <f ca="1">_xll.RiskMean(P4)</f>
        <v>#NAME?</v>
      </c>
      <c r="Z8" s="2"/>
      <c r="AB8" s="30" t="e">
        <f ca="1">_xll.RiskBinomial(1,I8)</f>
        <v>#NAME?</v>
      </c>
      <c r="AC8" s="31" t="e">
        <f ca="1">_xll.RiskPert(J8,K8,L8)</f>
        <v>#NAME?</v>
      </c>
      <c r="AD8" s="32" t="e">
        <f t="shared" ca="1" si="1"/>
        <v>#NAME?</v>
      </c>
    </row>
    <row r="9" spans="1:30" ht="15.75" x14ac:dyDescent="0.25">
      <c r="A9" s="18">
        <f>IF('Risiko Register'!A9&gt;0,'Risiko Register'!A9,"")</f>
        <v>3</v>
      </c>
      <c r="B9" s="19" t="str">
        <f>IF('Risiko Register'!B9&gt;0,'Risiko Register'!B9,"")</f>
        <v xml:space="preserve">Gute Gesamtauftragslage </v>
      </c>
      <c r="C9" s="18" t="str">
        <f>IF('Risiko Register'!C9&gt;0,'Risiko Register'!C9,"")</f>
        <v>B</v>
      </c>
      <c r="D9" s="20">
        <v>3</v>
      </c>
      <c r="E9" s="21" t="str">
        <f>IF(D9&gt;0,VLOOKUP(D9,RMP!$A$8:$B$12,2),"")</f>
        <v>könnte sein</v>
      </c>
      <c r="F9" s="20">
        <v>3</v>
      </c>
      <c r="G9" s="21" t="str">
        <f>IF(F9&gt;0,VLOOKUP(F9,RMP!$A$15:$B$19,2),"")</f>
        <v>mittelmäßig</v>
      </c>
      <c r="H9" s="22">
        <f t="shared" si="2"/>
        <v>9</v>
      </c>
      <c r="I9" s="24">
        <v>0.1</v>
      </c>
      <c r="J9" s="25">
        <v>10000</v>
      </c>
      <c r="K9" s="25">
        <v>20000</v>
      </c>
      <c r="L9" s="25">
        <v>50000</v>
      </c>
      <c r="M9" s="26">
        <f t="shared" si="0"/>
        <v>2333.3333333333335</v>
      </c>
      <c r="O9" s="12" t="s">
        <v>89</v>
      </c>
      <c r="P9" s="36" t="e">
        <f ca="1">_xll.RiskMax(P4)</f>
        <v>#NAME?</v>
      </c>
      <c r="Z9" s="2"/>
      <c r="AB9" s="30" t="e">
        <f ca="1">_xll.RiskBinomial(1,I9)</f>
        <v>#NAME?</v>
      </c>
      <c r="AC9" s="31" t="e">
        <f ca="1">_xll.RiskPert(J9,K9,L9)</f>
        <v>#NAME?</v>
      </c>
      <c r="AD9" s="32" t="e">
        <f t="shared" ca="1" si="1"/>
        <v>#NAME?</v>
      </c>
    </row>
    <row r="10" spans="1:30" ht="15.75" x14ac:dyDescent="0.25">
      <c r="A10" s="18">
        <f>IF('Risiko Register'!A10&gt;0,'Risiko Register'!A10,"")</f>
        <v>4</v>
      </c>
      <c r="B10" s="19" t="str">
        <f>IF('Risiko Register'!B10&gt;0,'Risiko Register'!B10,"")</f>
        <v>Zu wenig Teilnehmer</v>
      </c>
      <c r="C10" s="18" t="str">
        <f>IF('Risiko Register'!C10&gt;0,'Risiko Register'!C10,"")</f>
        <v>B</v>
      </c>
      <c r="D10" s="20">
        <v>2</v>
      </c>
      <c r="E10" s="21" t="str">
        <f>IF(D10&gt;0,VLOOKUP(D10,RMP!$A$8:$B$12,2),"")</f>
        <v>gering</v>
      </c>
      <c r="F10" s="20">
        <v>4</v>
      </c>
      <c r="G10" s="21" t="str">
        <f>IF(F10&gt;0,VLOOKUP(F10,RMP!$A$15:$B$19,2),"")</f>
        <v>schwer</v>
      </c>
      <c r="H10" s="22">
        <f t="shared" si="2"/>
        <v>8</v>
      </c>
      <c r="I10" s="24">
        <v>0.2</v>
      </c>
      <c r="J10" s="25">
        <v>20000</v>
      </c>
      <c r="K10" s="25">
        <v>50000</v>
      </c>
      <c r="L10" s="25">
        <v>60000</v>
      </c>
      <c r="M10" s="26">
        <f t="shared" si="0"/>
        <v>9333.3333333333339</v>
      </c>
      <c r="O10" s="12" t="s">
        <v>90</v>
      </c>
      <c r="P10" s="36" t="e">
        <f ca="1">_xll.RiskPercentile(P4,80%)</f>
        <v>#NAME?</v>
      </c>
      <c r="Z10" s="2"/>
      <c r="AB10" s="30" t="e">
        <f ca="1">_xll.RiskBinomial(1,I10)</f>
        <v>#NAME?</v>
      </c>
      <c r="AC10" s="31" t="e">
        <f ca="1">_xll.RiskPert(J10,K10,L10)</f>
        <v>#NAME?</v>
      </c>
      <c r="AD10" s="32" t="e">
        <f t="shared" ca="1" si="1"/>
        <v>#NAME?</v>
      </c>
    </row>
    <row r="11" spans="1:30" ht="15.75" x14ac:dyDescent="0.25">
      <c r="A11" s="18">
        <f>IF('Risiko Register'!A11&gt;0,'Risiko Register'!A11,"")</f>
        <v>5</v>
      </c>
      <c r="B11" s="19" t="str">
        <f>IF('Risiko Register'!B11&gt;0,'Risiko Register'!B11,"")</f>
        <v>Haftungssituation und Schadensersatz</v>
      </c>
      <c r="C11" s="18" t="str">
        <f>IF('Risiko Register'!C11&gt;0,'Risiko Register'!C11,"")</f>
        <v>B</v>
      </c>
      <c r="D11" s="20">
        <v>1</v>
      </c>
      <c r="E11" s="21" t="str">
        <f>IF(D11&gt;0,VLOOKUP(D11,RMP!$A$8:$B$12,2),"")</f>
        <v>unwahrscheinlich</v>
      </c>
      <c r="F11" s="20">
        <v>5</v>
      </c>
      <c r="G11" s="21" t="str">
        <f>IF(F11&gt;0,VLOOKUP(F11,RMP!$A$15:$B$19,2),"")</f>
        <v>sehr schwer</v>
      </c>
      <c r="H11" s="22">
        <f t="shared" si="2"/>
        <v>5</v>
      </c>
      <c r="I11" s="24">
        <v>0.01</v>
      </c>
      <c r="J11" s="25">
        <v>200000</v>
      </c>
      <c r="K11" s="25">
        <v>200000</v>
      </c>
      <c r="L11" s="25">
        <v>200000</v>
      </c>
      <c r="M11" s="26">
        <f t="shared" si="0"/>
        <v>2000</v>
      </c>
      <c r="Z11" s="17"/>
      <c r="AB11" s="30" t="e">
        <f ca="1">_xll.RiskBinomial(1,I11)</f>
        <v>#NAME?</v>
      </c>
      <c r="AC11" s="31" t="e">
        <f ca="1">_xll.RiskPert(J11,K11,L11)</f>
        <v>#NAME?</v>
      </c>
      <c r="AD11" s="32" t="e">
        <f t="shared" ca="1" si="1"/>
        <v>#NAME?</v>
      </c>
    </row>
    <row r="12" spans="1:30" ht="15.75" x14ac:dyDescent="0.25">
      <c r="A12" s="18">
        <f>IF('Risiko Register'!A12&gt;0,'Risiko Register'!A12,"")</f>
        <v>6</v>
      </c>
      <c r="B12" s="19" t="str">
        <f>IF('Risiko Register'!B12&gt;0,'Risiko Register'!B12,"")</f>
        <v>Kinkerlitzenfehler bei Seegang</v>
      </c>
      <c r="C12" s="18" t="str">
        <f>IF('Risiko Register'!C12&gt;0,'Risiko Register'!C12,"")</f>
        <v>B</v>
      </c>
      <c r="D12" s="20">
        <v>2</v>
      </c>
      <c r="E12" s="21" t="str">
        <f>IF(D12&gt;0,VLOOKUP(D12,RMP!$A$8:$B$12,2),"")</f>
        <v>gering</v>
      </c>
      <c r="F12" s="20">
        <v>3</v>
      </c>
      <c r="G12" s="21" t="str">
        <f>IF(F12&gt;0,VLOOKUP(F12,RMP!$A$15:$B$19,2),"")</f>
        <v>mittelmäßig</v>
      </c>
      <c r="H12" s="22">
        <f t="shared" si="2"/>
        <v>6</v>
      </c>
      <c r="I12" s="24">
        <v>0.2</v>
      </c>
      <c r="J12" s="25">
        <v>10000</v>
      </c>
      <c r="K12" s="25">
        <v>20000</v>
      </c>
      <c r="L12" s="25">
        <v>30000</v>
      </c>
      <c r="M12" s="26">
        <f t="shared" si="0"/>
        <v>4000</v>
      </c>
      <c r="Z12" s="2"/>
      <c r="AB12" s="30" t="e">
        <f ca="1">_xll.RiskBinomial(1,I12)</f>
        <v>#NAME?</v>
      </c>
      <c r="AC12" s="31" t="e">
        <f ca="1">_xll.RiskPert(J12,K12,L12)</f>
        <v>#NAME?</v>
      </c>
      <c r="AD12" s="32" t="e">
        <f t="shared" ca="1" si="1"/>
        <v>#NAME?</v>
      </c>
    </row>
    <row r="13" spans="1:30" ht="15.75" x14ac:dyDescent="0.25">
      <c r="A13" s="18">
        <f>IF('Risiko Register'!A13&gt;0,'Risiko Register'!A13,"")</f>
        <v>7</v>
      </c>
      <c r="B13" s="19" t="str">
        <f>IF('Risiko Register'!B13&gt;0,'Risiko Register'!B13,"")</f>
        <v>Kein exklusives Schiff</v>
      </c>
      <c r="C13" s="18" t="str">
        <f>IF('Risiko Register'!C13&gt;0,'Risiko Register'!C13,"")</f>
        <v>B</v>
      </c>
      <c r="D13" s="20">
        <v>1</v>
      </c>
      <c r="E13" s="21" t="str">
        <f>IF(D13&gt;0,VLOOKUP(D13,RMP!$A$8:$B$12,2),"")</f>
        <v>unwahrscheinlich</v>
      </c>
      <c r="F13" s="20">
        <v>5</v>
      </c>
      <c r="G13" s="21" t="str">
        <f>IF(F13&gt;0,VLOOKUP(F13,RMP!$A$15:$B$19,2),"")</f>
        <v>sehr schwer</v>
      </c>
      <c r="H13" s="22">
        <f t="shared" si="2"/>
        <v>5</v>
      </c>
      <c r="I13" s="24">
        <v>0.01</v>
      </c>
      <c r="J13" s="25">
        <v>100000</v>
      </c>
      <c r="K13" s="25">
        <v>100000</v>
      </c>
      <c r="L13" s="25">
        <v>100000</v>
      </c>
      <c r="M13" s="26">
        <f t="shared" si="0"/>
        <v>1000</v>
      </c>
      <c r="Z13" s="2"/>
      <c r="AB13" s="30" t="e">
        <f ca="1">_xll.RiskBinomial(1,I13)</f>
        <v>#NAME?</v>
      </c>
      <c r="AC13" s="31" t="e">
        <f ca="1">_xll.RiskPert(J13,K13,L13)</f>
        <v>#NAME?</v>
      </c>
      <c r="AD13" s="32" t="e">
        <f t="shared" ca="1" si="1"/>
        <v>#NAME?</v>
      </c>
    </row>
    <row r="14" spans="1:30" ht="15.75" x14ac:dyDescent="0.25">
      <c r="A14" s="18">
        <f>IF('Risiko Register'!A14&gt;0,'Risiko Register'!A14,"")</f>
        <v>8</v>
      </c>
      <c r="B14" s="19" t="str">
        <f>IF('Risiko Register'!B14&gt;0,'Risiko Register'!B14,"")</f>
        <v>Complianceprobleme</v>
      </c>
      <c r="C14" s="18" t="str">
        <f>IF('Risiko Register'!C14&gt;0,'Risiko Register'!C14,"")</f>
        <v>B</v>
      </c>
      <c r="D14" s="20">
        <v>3</v>
      </c>
      <c r="E14" s="21" t="str">
        <f>IF(D14&gt;0,VLOOKUP(D14,RMP!$A$8:$B$12,2),"")</f>
        <v>könnte sein</v>
      </c>
      <c r="F14" s="20">
        <v>4</v>
      </c>
      <c r="G14" s="21" t="str">
        <f>IF(F14&gt;0,VLOOKUP(F14,RMP!$A$15:$B$19,2),"")</f>
        <v>schwer</v>
      </c>
      <c r="H14" s="22">
        <f t="shared" si="2"/>
        <v>12</v>
      </c>
      <c r="I14" s="24">
        <v>0.15</v>
      </c>
      <c r="J14" s="25">
        <v>20000</v>
      </c>
      <c r="K14" s="25">
        <v>50000</v>
      </c>
      <c r="L14" s="25">
        <v>90000</v>
      </c>
      <c r="M14" s="26">
        <f t="shared" si="0"/>
        <v>7749.9999999999991</v>
      </c>
      <c r="Z14" s="2"/>
      <c r="AB14" s="30" t="e">
        <f ca="1">_xll.RiskBinomial(1,I14)</f>
        <v>#NAME?</v>
      </c>
      <c r="AC14" s="31" t="e">
        <f ca="1">_xll.RiskPert(J14,K14,L14)</f>
        <v>#NAME?</v>
      </c>
      <c r="AD14" s="32" t="e">
        <f t="shared" ca="1" si="1"/>
        <v>#NAME?</v>
      </c>
    </row>
    <row r="15" spans="1:30" ht="15.75" x14ac:dyDescent="0.25">
      <c r="A15" s="18">
        <f>IF('Risiko Register'!A15&gt;0,'Risiko Register'!A15,"")</f>
        <v>9</v>
      </c>
      <c r="B15" s="19" t="str">
        <f>IF('Risiko Register'!B15&gt;0,'Risiko Register'!B15,"")</f>
        <v>Mehr Tickets verkauft als gedacht</v>
      </c>
      <c r="C15" s="18" t="str">
        <f>IF('Risiko Register'!C15&gt;0,'Risiko Register'!C15,"")</f>
        <v>C</v>
      </c>
      <c r="D15" s="20">
        <v>4</v>
      </c>
      <c r="E15" s="21" t="str">
        <f>IF(D15&gt;0,VLOOKUP(D15,RMP!$A$8:$B$12,2),"")</f>
        <v>hoch</v>
      </c>
      <c r="F15" s="20">
        <v>4</v>
      </c>
      <c r="G15" s="21" t="str">
        <f>IF(F15&gt;0,VLOOKUP(F15,RMP!$A$15:$B$19,2),"")</f>
        <v>schwer</v>
      </c>
      <c r="H15" s="22">
        <f t="shared" si="2"/>
        <v>16</v>
      </c>
      <c r="I15" s="24">
        <v>0.4</v>
      </c>
      <c r="J15" s="25">
        <v>30000</v>
      </c>
      <c r="K15" s="25">
        <v>40000</v>
      </c>
      <c r="L15" s="25">
        <v>70000</v>
      </c>
      <c r="M15" s="26">
        <f t="shared" si="0"/>
        <v>-17333.333333333336</v>
      </c>
      <c r="P15" s="36" t="str">
        <f>_xll.RiskResultsGraph(P4,P13:W21,1,"TRUE")</f>
        <v>@RISK-Diagramm</v>
      </c>
      <c r="Z15" s="2"/>
      <c r="AB15" s="30" t="e">
        <f ca="1">_xll.RiskBinomial(1,I15)</f>
        <v>#NAME?</v>
      </c>
      <c r="AC15" s="31" t="e">
        <f ca="1">_xll.RiskPert(J15,K15,L15)</f>
        <v>#NAME?</v>
      </c>
      <c r="AD15" s="32" t="e">
        <f t="shared" ca="1" si="1"/>
        <v>#NAME?</v>
      </c>
    </row>
    <row r="16" spans="1:30" ht="15.75" x14ac:dyDescent="0.25">
      <c r="A16" s="18">
        <f>IF('Risiko Register'!A16&gt;0,'Risiko Register'!A16,"")</f>
        <v>10</v>
      </c>
      <c r="B16" s="19" t="str">
        <f>IF('Risiko Register'!B16&gt;0,'Risiko Register'!B16,"")</f>
        <v>Lauer Showact</v>
      </c>
      <c r="C16" s="18" t="str">
        <f>IF('Risiko Register'!C16&gt;0,'Risiko Register'!C16,"")</f>
        <v>B</v>
      </c>
      <c r="D16" s="20">
        <v>2</v>
      </c>
      <c r="E16" s="21" t="str">
        <f>IF(D16&gt;0,VLOOKUP(D16,RMP!$A$8:$B$12,2),"")</f>
        <v>gering</v>
      </c>
      <c r="F16" s="20">
        <v>1</v>
      </c>
      <c r="G16" s="21" t="str">
        <f>IF(F16&gt;0,VLOOKUP(F16,RMP!$A$15:$B$19,2),"")</f>
        <v>kaum spürbar</v>
      </c>
      <c r="H16" s="22">
        <f t="shared" si="2"/>
        <v>2</v>
      </c>
      <c r="I16" s="24">
        <v>0.1</v>
      </c>
      <c r="J16" s="25">
        <v>1000</v>
      </c>
      <c r="K16" s="25">
        <v>1000</v>
      </c>
      <c r="L16" s="25">
        <v>1000</v>
      </c>
      <c r="M16" s="26">
        <f t="shared" si="0"/>
        <v>100</v>
      </c>
      <c r="Z16" s="2"/>
      <c r="AB16" s="30" t="e">
        <f ca="1">_xll.RiskBinomial(1,I16)</f>
        <v>#NAME?</v>
      </c>
      <c r="AC16" s="31" t="e">
        <f ca="1">_xll.RiskPert(J16,K16,L16)</f>
        <v>#NAME?</v>
      </c>
      <c r="AD16" s="32" t="e">
        <f t="shared" ca="1" si="1"/>
        <v>#NAME?</v>
      </c>
    </row>
    <row r="17" spans="1:30" ht="15.75" x14ac:dyDescent="0.25">
      <c r="A17" s="18">
        <f>IF('Risiko Register'!A17&gt;0,'Risiko Register'!A17,"")</f>
        <v>11</v>
      </c>
      <c r="B17" s="19" t="str">
        <f>IF('Risiko Register'!B17&gt;0,'Risiko Register'!B17,"")</f>
        <v>Keine A-Kunden</v>
      </c>
      <c r="C17" s="18" t="str">
        <f>IF('Risiko Register'!C17&gt;0,'Risiko Register'!C17,"")</f>
        <v>B</v>
      </c>
      <c r="D17" s="20">
        <v>1</v>
      </c>
      <c r="E17" s="21" t="str">
        <f>IF(D17&gt;0,VLOOKUP(D17,RMP!$A$8:$B$12,2),"")</f>
        <v>unwahrscheinlich</v>
      </c>
      <c r="F17" s="20">
        <v>2</v>
      </c>
      <c r="G17" s="21" t="str">
        <f>IF(F17&gt;0,VLOOKUP(F17,RMP!$A$15:$B$19,2),"")</f>
        <v>leicht</v>
      </c>
      <c r="H17" s="22">
        <f t="shared" si="2"/>
        <v>2</v>
      </c>
      <c r="I17" s="24">
        <v>0.05</v>
      </c>
      <c r="J17" s="25">
        <v>5000</v>
      </c>
      <c r="K17" s="25">
        <v>10000</v>
      </c>
      <c r="L17" s="25">
        <v>20000</v>
      </c>
      <c r="M17" s="26">
        <f t="shared" si="0"/>
        <v>541.66666666666674</v>
      </c>
      <c r="Z17" s="2"/>
      <c r="AB17" s="30" t="e">
        <f ca="1">_xll.RiskBinomial(1,I17)</f>
        <v>#NAME?</v>
      </c>
      <c r="AC17" s="31" t="e">
        <f ca="1">_xll.RiskPert(J17,K17,L17)</f>
        <v>#NAME?</v>
      </c>
      <c r="AD17" s="32" t="e">
        <f t="shared" ca="1" si="1"/>
        <v>#NAME?</v>
      </c>
    </row>
    <row r="18" spans="1:30" ht="15.75" x14ac:dyDescent="0.25">
      <c r="A18" s="18">
        <f>IF('Risiko Register'!A18&gt;0,'Risiko Register'!A18,"")</f>
        <v>12</v>
      </c>
      <c r="B18" s="19" t="str">
        <f>IF('Risiko Register'!B18&gt;0,'Risiko Register'!B18,"")</f>
        <v>Fertigstellung der 4201 und der 8.6</v>
      </c>
      <c r="C18" s="18" t="str">
        <f>IF('Risiko Register'!C18&gt;0,'Risiko Register'!C18,"")</f>
        <v>B</v>
      </c>
      <c r="D18" s="20">
        <v>3</v>
      </c>
      <c r="E18" s="21" t="str">
        <f>IF(D18&gt;0,VLOOKUP(D18,RMP!$A$8:$B$12,2),"")</f>
        <v>könnte sein</v>
      </c>
      <c r="F18" s="20">
        <v>4</v>
      </c>
      <c r="G18" s="21" t="str">
        <f>IF(F18&gt;0,VLOOKUP(F18,RMP!$A$15:$B$19,2),"")</f>
        <v>schwer</v>
      </c>
      <c r="H18" s="22">
        <f t="shared" si="2"/>
        <v>12</v>
      </c>
      <c r="I18" s="24">
        <v>0.3</v>
      </c>
      <c r="J18" s="25">
        <v>30000</v>
      </c>
      <c r="K18" s="25">
        <v>35000</v>
      </c>
      <c r="L18" s="25">
        <v>50000</v>
      </c>
      <c r="M18" s="26">
        <f t="shared" si="0"/>
        <v>10999.999999999998</v>
      </c>
      <c r="Z18" s="2"/>
      <c r="AB18" s="30" t="e">
        <f ca="1">_xll.RiskBinomial(1,I18)</f>
        <v>#NAME?</v>
      </c>
      <c r="AC18" s="31" t="e">
        <f ca="1">_xll.RiskPert(J18,K18,L18)</f>
        <v>#NAME?</v>
      </c>
      <c r="AD18" s="32" t="e">
        <f t="shared" ca="1" si="1"/>
        <v>#NAME?</v>
      </c>
    </row>
    <row r="19" spans="1:30" ht="15.75" x14ac:dyDescent="0.25">
      <c r="A19" s="18" t="str">
        <f>IF('Risiko Register'!A19&gt;0,'Risiko Register'!A19,"")</f>
        <v/>
      </c>
      <c r="B19" s="19" t="str">
        <f>IF('Risiko Register'!B19&gt;0,'Risiko Register'!B19,"")</f>
        <v/>
      </c>
      <c r="C19" s="18" t="str">
        <f>IF('Risiko Register'!C19&gt;0,'Risiko Register'!C19,"")</f>
        <v/>
      </c>
      <c r="D19" s="20"/>
      <c r="E19" s="21" t="str">
        <f>IF(D19&gt;0,VLOOKUP(D19,RMP!$A$8:$B$12,2),"")</f>
        <v/>
      </c>
      <c r="F19" s="20"/>
      <c r="G19" s="21" t="str">
        <f>IF(F19&gt;0,VLOOKUP(F19,RMP!$A$15:$B$19,2),"")</f>
        <v/>
      </c>
      <c r="H19" s="22" t="str">
        <f t="shared" si="2"/>
        <v/>
      </c>
      <c r="I19" s="24"/>
      <c r="J19" s="25"/>
      <c r="K19" s="25"/>
      <c r="L19" s="25"/>
      <c r="M19" s="26" t="str">
        <f t="shared" si="0"/>
        <v/>
      </c>
      <c r="AB19" s="30" t="e">
        <f ca="1">_xll.RiskBinomial(1,I19)</f>
        <v>#NAME?</v>
      </c>
      <c r="AC19" s="31" t="e">
        <f ca="1">_xll.RiskPert(J19,K19,L19)</f>
        <v>#NAME?</v>
      </c>
      <c r="AD19" s="32" t="e">
        <f t="shared" ca="1" si="1"/>
        <v>#NAME?</v>
      </c>
    </row>
    <row r="20" spans="1:30" ht="15.75" x14ac:dyDescent="0.25">
      <c r="A20" s="18" t="str">
        <f>IF('Risiko Register'!A20&gt;0,'Risiko Register'!A20,"")</f>
        <v/>
      </c>
      <c r="B20" s="19" t="str">
        <f>IF('Risiko Register'!B20&gt;0,'Risiko Register'!B20,"")</f>
        <v/>
      </c>
      <c r="C20" s="18" t="str">
        <f>IF('Risiko Register'!C20&gt;0,'Risiko Register'!C20,"")</f>
        <v/>
      </c>
      <c r="D20" s="20"/>
      <c r="E20" s="21" t="str">
        <f>IF(D20&gt;0,VLOOKUP(D20,RMP!$A$8:$B$12,2),"")</f>
        <v/>
      </c>
      <c r="F20" s="20"/>
      <c r="G20" s="21" t="str">
        <f>IF(F20&gt;0,VLOOKUP(F20,RMP!$A$15:$B$19,2),"")</f>
        <v/>
      </c>
      <c r="H20" s="22" t="str">
        <f t="shared" si="2"/>
        <v/>
      </c>
      <c r="I20" s="24"/>
      <c r="J20" s="25"/>
      <c r="K20" s="25"/>
      <c r="L20" s="25"/>
      <c r="M20" s="26" t="str">
        <f t="shared" si="0"/>
        <v/>
      </c>
      <c r="AB20" s="30" t="e">
        <f ca="1">_xll.RiskBinomial(1,I20)</f>
        <v>#NAME?</v>
      </c>
      <c r="AC20" s="31" t="e">
        <f ca="1">_xll.RiskPert(J20,K20,L20)</f>
        <v>#NAME?</v>
      </c>
      <c r="AD20" s="32" t="e">
        <f t="shared" ca="1" si="1"/>
        <v>#NAME?</v>
      </c>
    </row>
    <row r="21" spans="1:30" ht="15.75" x14ac:dyDescent="0.25">
      <c r="A21" s="18" t="str">
        <f>IF('Risiko Register'!A21&gt;0,'Risiko Register'!A21,"")</f>
        <v/>
      </c>
      <c r="B21" s="19" t="str">
        <f>IF('Risiko Register'!B21&gt;0,'Risiko Register'!B21,"")</f>
        <v/>
      </c>
      <c r="C21" s="18" t="str">
        <f>IF('Risiko Register'!C21&gt;0,'Risiko Register'!C21,"")</f>
        <v/>
      </c>
      <c r="D21" s="20"/>
      <c r="E21" s="21" t="str">
        <f>IF(D21&gt;0,VLOOKUP(D21,RMP!$A$8:$B$12,2),"")</f>
        <v/>
      </c>
      <c r="F21" s="20"/>
      <c r="G21" s="21" t="str">
        <f>IF(F21&gt;0,VLOOKUP(F21,RMP!$A$15:$B$19,2),"")</f>
        <v/>
      </c>
      <c r="H21" s="22" t="str">
        <f t="shared" si="2"/>
        <v/>
      </c>
      <c r="I21" s="24"/>
      <c r="J21" s="25"/>
      <c r="K21" s="25"/>
      <c r="L21" s="25"/>
      <c r="M21" s="26" t="str">
        <f t="shared" si="0"/>
        <v/>
      </c>
      <c r="AB21" s="30" t="e">
        <f ca="1">_xll.RiskBinomial(1,I21)</f>
        <v>#NAME?</v>
      </c>
      <c r="AC21" s="31" t="e">
        <f ca="1">_xll.RiskPert(J21,K21,L21)</f>
        <v>#NAME?</v>
      </c>
      <c r="AD21" s="32" t="e">
        <f t="shared" ca="1" si="1"/>
        <v>#NAME?</v>
      </c>
    </row>
    <row r="22" spans="1:30" ht="15.75" x14ac:dyDescent="0.25">
      <c r="A22" s="18" t="str">
        <f>IF('Risiko Register'!A22&gt;0,'Risiko Register'!A22,"")</f>
        <v/>
      </c>
      <c r="B22" s="19" t="str">
        <f>IF('Risiko Register'!B22&gt;0,'Risiko Register'!B22,"")</f>
        <v/>
      </c>
      <c r="C22" s="18" t="str">
        <f>IF('Risiko Register'!C22&gt;0,'Risiko Register'!C22,"")</f>
        <v/>
      </c>
      <c r="D22" s="20"/>
      <c r="E22" s="21" t="str">
        <f>IF(D22&gt;0,VLOOKUP(D22,RMP!$A$8:$B$12,2),"")</f>
        <v/>
      </c>
      <c r="F22" s="20"/>
      <c r="G22" s="21" t="str">
        <f>IF(F22&gt;0,VLOOKUP(F22,RMP!$A$15:$B$19,2),"")</f>
        <v/>
      </c>
      <c r="H22" s="22" t="str">
        <f t="shared" si="2"/>
        <v/>
      </c>
      <c r="I22" s="24"/>
      <c r="J22" s="25"/>
      <c r="K22" s="25"/>
      <c r="L22" s="25"/>
      <c r="M22" s="26" t="str">
        <f t="shared" si="0"/>
        <v/>
      </c>
      <c r="AB22" s="30" t="e">
        <f ca="1">_xll.RiskBinomial(1,I22)</f>
        <v>#NAME?</v>
      </c>
      <c r="AC22" s="31" t="e">
        <f ca="1">_xll.RiskPert(J22,K22,L22)</f>
        <v>#NAME?</v>
      </c>
      <c r="AD22" s="32" t="e">
        <f t="shared" ca="1" si="1"/>
        <v>#NAME?</v>
      </c>
    </row>
    <row r="23" spans="1:30" ht="15.75" x14ac:dyDescent="0.25">
      <c r="A23" s="18" t="str">
        <f>IF('Risiko Register'!A23&gt;0,'Risiko Register'!A23,"")</f>
        <v/>
      </c>
      <c r="B23" s="19" t="str">
        <f>IF('Risiko Register'!B23&gt;0,'Risiko Register'!B23,"")</f>
        <v/>
      </c>
      <c r="C23" s="18" t="str">
        <f>IF('Risiko Register'!C23&gt;0,'Risiko Register'!C23,"")</f>
        <v/>
      </c>
      <c r="D23" s="20"/>
      <c r="E23" s="21" t="str">
        <f>IF(D23&gt;0,VLOOKUP(D23,RMP!$A$8:$B$12,2),"")</f>
        <v/>
      </c>
      <c r="F23" s="20"/>
      <c r="G23" s="21" t="str">
        <f>IF(F23&gt;0,VLOOKUP(F23,RMP!$A$15:$B$19,2),"")</f>
        <v/>
      </c>
      <c r="H23" s="22" t="str">
        <f t="shared" si="2"/>
        <v/>
      </c>
      <c r="I23" s="24"/>
      <c r="J23" s="25"/>
      <c r="K23" s="25"/>
      <c r="L23" s="25"/>
      <c r="M23" s="26" t="str">
        <f t="shared" si="0"/>
        <v/>
      </c>
      <c r="AB23" s="30" t="e">
        <f ca="1">_xll.RiskBinomial(1,I23)</f>
        <v>#NAME?</v>
      </c>
      <c r="AC23" s="31" t="e">
        <f ca="1">_xll.RiskPert(J23,K23,L23)</f>
        <v>#NAME?</v>
      </c>
      <c r="AD23" s="32" t="e">
        <f t="shared" ca="1" si="1"/>
        <v>#NAME?</v>
      </c>
    </row>
    <row r="24" spans="1:30" ht="15.75" x14ac:dyDescent="0.25">
      <c r="A24" s="18" t="str">
        <f>IF('Risiko Register'!A24&gt;0,'Risiko Register'!A24,"")</f>
        <v/>
      </c>
      <c r="B24" s="19" t="str">
        <f>IF('Risiko Register'!B24&gt;0,'Risiko Register'!B24,"")</f>
        <v/>
      </c>
      <c r="C24" s="18" t="str">
        <f>IF('Risiko Register'!C24&gt;0,'Risiko Register'!C24,"")</f>
        <v/>
      </c>
      <c r="D24" s="20"/>
      <c r="E24" s="21" t="str">
        <f>IF(D24&gt;0,VLOOKUP(D24,RMP!$A$8:$B$12,2),"")</f>
        <v/>
      </c>
      <c r="F24" s="20"/>
      <c r="G24" s="21" t="str">
        <f>IF(F24&gt;0,VLOOKUP(F24,RMP!$A$15:$B$19,2),"")</f>
        <v/>
      </c>
      <c r="H24" s="22" t="str">
        <f t="shared" si="2"/>
        <v/>
      </c>
      <c r="I24" s="24"/>
      <c r="J24" s="25"/>
      <c r="K24" s="25"/>
      <c r="L24" s="25"/>
      <c r="M24" s="26" t="str">
        <f t="shared" si="0"/>
        <v/>
      </c>
      <c r="P24" s="36" t="str">
        <f>_xll.RiskResultsGraph(P4,P22:W30,0,"TRUE")</f>
        <v>@RISK-Diagramm</v>
      </c>
      <c r="AB24" s="30" t="e">
        <f ca="1">_xll.RiskBinomial(1,I24)</f>
        <v>#NAME?</v>
      </c>
      <c r="AC24" s="31" t="e">
        <f ca="1">_xll.RiskPert(J24,K24,L24)</f>
        <v>#NAME?</v>
      </c>
      <c r="AD24" s="32" t="e">
        <f t="shared" ca="1" si="1"/>
        <v>#NAME?</v>
      </c>
    </row>
    <row r="25" spans="1:30" ht="15.75" x14ac:dyDescent="0.25">
      <c r="A25" s="18" t="str">
        <f>IF('Risiko Register'!A25&gt;0,'Risiko Register'!A25,"")</f>
        <v/>
      </c>
      <c r="B25" s="19" t="str">
        <f>IF('Risiko Register'!B25&gt;0,'Risiko Register'!B25,"")</f>
        <v/>
      </c>
      <c r="C25" s="18" t="str">
        <f>IF('Risiko Register'!C25&gt;0,'Risiko Register'!C25,"")</f>
        <v/>
      </c>
      <c r="D25" s="20"/>
      <c r="E25" s="21" t="str">
        <f>IF(D25&gt;0,VLOOKUP(D25,RMP!$A$8:$B$12,2),"")</f>
        <v/>
      </c>
      <c r="F25" s="20"/>
      <c r="G25" s="21" t="str">
        <f>IF(F25&gt;0,VLOOKUP(F25,RMP!$A$15:$B$19,2),"")</f>
        <v/>
      </c>
      <c r="H25" s="22" t="str">
        <f t="shared" si="2"/>
        <v/>
      </c>
      <c r="I25" s="24"/>
      <c r="J25" s="25"/>
      <c r="K25" s="25"/>
      <c r="L25" s="25"/>
      <c r="M25" s="26" t="str">
        <f t="shared" si="0"/>
        <v/>
      </c>
      <c r="AB25" s="30" t="e">
        <f ca="1">_xll.RiskBinomial(1,I25)</f>
        <v>#NAME?</v>
      </c>
      <c r="AC25" s="31" t="e">
        <f ca="1">_xll.RiskPert(J25,K25,L25)</f>
        <v>#NAME?</v>
      </c>
      <c r="AD25" s="32" t="e">
        <f t="shared" ca="1" si="1"/>
        <v>#NAME?</v>
      </c>
    </row>
    <row r="26" spans="1:30" ht="16.5" thickBot="1" x14ac:dyDescent="0.3">
      <c r="A26" s="18" t="str">
        <f>IF('Risiko Register'!A26&gt;0,'Risiko Register'!A26,"")</f>
        <v/>
      </c>
      <c r="B26" s="19" t="str">
        <f>IF('Risiko Register'!B26&gt;0,'Risiko Register'!B26,"")</f>
        <v/>
      </c>
      <c r="C26" s="18" t="str">
        <f>IF('Risiko Register'!C26&gt;0,'Risiko Register'!C26,"")</f>
        <v/>
      </c>
      <c r="D26" s="20"/>
      <c r="E26" s="21" t="str">
        <f>IF(D26&gt;0,VLOOKUP(D26,RMP!$A$8:$B$12,2),"")</f>
        <v/>
      </c>
      <c r="F26" s="20"/>
      <c r="G26" s="21" t="str">
        <f>IF(F26&gt;0,VLOOKUP(F26,RMP!$A$15:$B$19,2),"")</f>
        <v/>
      </c>
      <c r="H26" s="37" t="str">
        <f t="shared" si="2"/>
        <v/>
      </c>
      <c r="I26" s="38"/>
      <c r="J26" s="35"/>
      <c r="K26" s="35"/>
      <c r="L26" s="35"/>
      <c r="M26" s="26" t="str">
        <f t="shared" si="0"/>
        <v/>
      </c>
      <c r="AB26" s="33" t="e">
        <f ca="1">_xll.RiskBinomial(1,I26)</f>
        <v>#NAME?</v>
      </c>
      <c r="AC26" s="34" t="e">
        <f ca="1">_xll.RiskPert(J26,K26,L26)</f>
        <v>#NAME?</v>
      </c>
      <c r="AD26" s="32" t="e">
        <f t="shared" ca="1" si="1"/>
        <v>#NAME?</v>
      </c>
    </row>
    <row r="27" spans="1:30" s="44" customFormat="1" ht="16.5" thickBot="1" x14ac:dyDescent="0.3">
      <c r="A27" s="39"/>
      <c r="B27" s="40"/>
      <c r="C27" s="39"/>
      <c r="D27" s="41"/>
      <c r="E27" s="41"/>
      <c r="F27" s="39"/>
      <c r="G27" s="39"/>
      <c r="H27" s="138" t="s">
        <v>91</v>
      </c>
      <c r="I27" s="139"/>
      <c r="J27" s="42">
        <f t="shared" ref="J27:L27" si="3">SUM(J7:J26)</f>
        <v>486000</v>
      </c>
      <c r="K27" s="43">
        <f t="shared" si="3"/>
        <v>676000</v>
      </c>
      <c r="L27" s="43">
        <f t="shared" si="3"/>
        <v>971000</v>
      </c>
      <c r="M27" s="43">
        <f>SUM(M7:M26)</f>
        <v>89724.999999999985</v>
      </c>
      <c r="P27" s="45"/>
    </row>
  </sheetData>
  <mergeCells count="7">
    <mergeCell ref="O5:P5"/>
    <mergeCell ref="H27:I27"/>
    <mergeCell ref="H2:I2"/>
    <mergeCell ref="D4:H4"/>
    <mergeCell ref="D5:E5"/>
    <mergeCell ref="F5:G5"/>
    <mergeCell ref="I4:M4"/>
  </mergeCells>
  <conditionalFormatting sqref="H7:H26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{73D1E461-A81F-426D-89E3-2221711B271E}</x14:id>
        </ext>
      </extLst>
    </cfRule>
  </conditionalFormatting>
  <conditionalFormatting sqref="AB7:AC26">
    <cfRule type="expression" dxfId="25" priority="4" stopIfTrue="1">
      <formula>RiskIsInput</formula>
    </cfRule>
  </conditionalFormatting>
  <conditionalFormatting sqref="AD27">
    <cfRule type="expression" dxfId="24" priority="6" stopIfTrue="1">
      <formula>RiskIsOutput</formula>
    </cfRule>
  </conditionalFormatting>
  <conditionalFormatting sqref="L2">
    <cfRule type="expression" dxfId="23" priority="1" stopIfTrue="1">
      <formula>RiskIsOutput</formula>
    </cfRule>
  </conditionalFormatting>
  <conditionalFormatting sqref="P7">
    <cfRule type="expression" dxfId="22" priority="8" stopIfTrue="1">
      <formula>RiskIsStatistics</formula>
    </cfRule>
  </conditionalFormatting>
  <conditionalFormatting sqref="P8">
    <cfRule type="expression" dxfId="21" priority="9" stopIfTrue="1">
      <formula>RiskIsStatistics</formula>
    </cfRule>
  </conditionalFormatting>
  <conditionalFormatting sqref="M7:M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{9DA27346-D6B0-4318-A2F8-1D3F8AB84130}</x14:id>
        </ext>
      </extLst>
    </cfRule>
  </conditionalFormatting>
  <conditionalFormatting sqref="P9">
    <cfRule type="expression" dxfId="20" priority="11" stopIfTrue="1">
      <formula>RiskIsStatistics</formula>
    </cfRule>
  </conditionalFormatting>
  <conditionalFormatting sqref="P10">
    <cfRule type="expression" dxfId="19" priority="12" stopIfTrue="1">
      <formula>RiskIsStatistics</formula>
    </cfRule>
  </conditionalFormatting>
  <conditionalFormatting sqref="P4">
    <cfRule type="expression" dxfId="18" priority="15" stopIfTrue="1">
      <formula>RiskIsOutput</formula>
    </cfRule>
  </conditionalFormatting>
  <conditionalFormatting sqref="I4">
    <cfRule type="expression" dxfId="17" priority="14" stopIfTrue="1">
      <formula>IF(RiskSelectedNameCell1=CELL("address",$I$4),TRUE)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D1E461-A81F-426D-89E3-2221711B271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H7:H26</xm:sqref>
        </x14:conditionalFormatting>
        <x14:conditionalFormatting xmlns:xm="http://schemas.microsoft.com/office/excel/2006/main">
          <x14:cfRule type="dataBar" id="{9DA27346-D6B0-4318-A2F8-1D3F8AB8413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M7:M26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4:H54"/>
  <sheetViews>
    <sheetView workbookViewId="0">
      <selection activeCell="A47" sqref="A47:H54"/>
    </sheetView>
  </sheetViews>
  <sheetFormatPr baseColWidth="10" defaultRowHeight="15" x14ac:dyDescent="0.25"/>
  <cols>
    <col min="6" max="6" width="15.5703125" customWidth="1"/>
  </cols>
  <sheetData>
    <row r="34" spans="1:8" ht="45" x14ac:dyDescent="0.25">
      <c r="A34" t="s">
        <v>79</v>
      </c>
      <c r="B34" t="s">
        <v>80</v>
      </c>
      <c r="C34" t="s">
        <v>70</v>
      </c>
      <c r="D34" t="s">
        <v>5</v>
      </c>
      <c r="E34" t="s">
        <v>93</v>
      </c>
      <c r="F34" s="47" t="s">
        <v>94</v>
      </c>
      <c r="G34" s="47" t="s">
        <v>95</v>
      </c>
      <c r="H34" t="s">
        <v>96</v>
      </c>
    </row>
    <row r="35" spans="1:8" x14ac:dyDescent="0.25">
      <c r="A35">
        <f>'Risiko Register'!A7</f>
        <v>1</v>
      </c>
      <c r="B35" t="str">
        <f>'Risiko Register'!C7</f>
        <v>B</v>
      </c>
      <c r="C35">
        <f>Analyse!D7</f>
        <v>5</v>
      </c>
      <c r="D35">
        <f>Analyse!F7</f>
        <v>4</v>
      </c>
      <c r="E35">
        <f>D35*C35</f>
        <v>20</v>
      </c>
      <c r="F35" s="48">
        <f>IF(B35="C",11-D35,D35)</f>
        <v>4</v>
      </c>
      <c r="G35" s="48">
        <f>C35</f>
        <v>5</v>
      </c>
      <c r="H35" s="48">
        <f>IF(E35&gt;0,0.1,0)</f>
        <v>0.1</v>
      </c>
    </row>
    <row r="36" spans="1:8" x14ac:dyDescent="0.25">
      <c r="A36">
        <f>'Risiko Register'!A8</f>
        <v>2</v>
      </c>
      <c r="B36" t="str">
        <f>'Risiko Register'!C8</f>
        <v>B</v>
      </c>
      <c r="C36">
        <f>Analyse!D8</f>
        <v>4</v>
      </c>
      <c r="D36">
        <f>Analyse!F8</f>
        <v>4</v>
      </c>
      <c r="E36">
        <f t="shared" ref="E36:E54" si="0">D36*C36</f>
        <v>16</v>
      </c>
      <c r="F36" s="48">
        <f t="shared" ref="F36:F54" si="1">IF(B36="C",11-D36,D36)</f>
        <v>4</v>
      </c>
      <c r="G36" s="48">
        <f t="shared" ref="G36:G54" si="2">C36</f>
        <v>4</v>
      </c>
      <c r="H36" s="48">
        <f t="shared" ref="H36:H54" si="3">IF(E36&gt;0,0.1,0)</f>
        <v>0.1</v>
      </c>
    </row>
    <row r="37" spans="1:8" x14ac:dyDescent="0.25">
      <c r="A37">
        <f>'Risiko Register'!A9</f>
        <v>3</v>
      </c>
      <c r="B37" t="str">
        <f>'Risiko Register'!C9</f>
        <v>B</v>
      </c>
      <c r="C37">
        <f>Analyse!D9</f>
        <v>3</v>
      </c>
      <c r="D37">
        <f>Analyse!F9</f>
        <v>3</v>
      </c>
      <c r="E37">
        <f t="shared" si="0"/>
        <v>9</v>
      </c>
      <c r="F37" s="48">
        <f t="shared" si="1"/>
        <v>3</v>
      </c>
      <c r="G37" s="48">
        <f t="shared" si="2"/>
        <v>3</v>
      </c>
      <c r="H37" s="48">
        <f t="shared" si="3"/>
        <v>0.1</v>
      </c>
    </row>
    <row r="38" spans="1:8" x14ac:dyDescent="0.25">
      <c r="A38">
        <f>'Risiko Register'!A10</f>
        <v>4</v>
      </c>
      <c r="B38" t="str">
        <f>'Risiko Register'!C10</f>
        <v>B</v>
      </c>
      <c r="C38">
        <f>Analyse!D10</f>
        <v>2</v>
      </c>
      <c r="D38">
        <f>Analyse!F10</f>
        <v>4</v>
      </c>
      <c r="E38">
        <f t="shared" si="0"/>
        <v>8</v>
      </c>
      <c r="F38" s="48">
        <f t="shared" si="1"/>
        <v>4</v>
      </c>
      <c r="G38" s="48">
        <f t="shared" si="2"/>
        <v>2</v>
      </c>
      <c r="H38" s="48">
        <f t="shared" si="3"/>
        <v>0.1</v>
      </c>
    </row>
    <row r="39" spans="1:8" x14ac:dyDescent="0.25">
      <c r="A39">
        <f>'Risiko Register'!A11</f>
        <v>5</v>
      </c>
      <c r="B39" t="str">
        <f>'Risiko Register'!C11</f>
        <v>B</v>
      </c>
      <c r="C39">
        <f>Analyse!D11</f>
        <v>1</v>
      </c>
      <c r="D39">
        <f>Analyse!F11</f>
        <v>5</v>
      </c>
      <c r="E39">
        <f t="shared" si="0"/>
        <v>5</v>
      </c>
      <c r="F39" s="48">
        <f t="shared" si="1"/>
        <v>5</v>
      </c>
      <c r="G39" s="48">
        <f t="shared" si="2"/>
        <v>1</v>
      </c>
      <c r="H39" s="48">
        <f t="shared" si="3"/>
        <v>0.1</v>
      </c>
    </row>
    <row r="40" spans="1:8" x14ac:dyDescent="0.25">
      <c r="A40">
        <f>'Risiko Register'!A12</f>
        <v>6</v>
      </c>
      <c r="B40" t="str">
        <f>'Risiko Register'!C12</f>
        <v>B</v>
      </c>
      <c r="C40">
        <f>Analyse!D12</f>
        <v>2</v>
      </c>
      <c r="D40">
        <f>Analyse!F12</f>
        <v>3</v>
      </c>
      <c r="E40">
        <f t="shared" si="0"/>
        <v>6</v>
      </c>
      <c r="F40" s="48">
        <f t="shared" si="1"/>
        <v>3</v>
      </c>
      <c r="G40" s="48">
        <f t="shared" si="2"/>
        <v>2</v>
      </c>
      <c r="H40" s="48">
        <f t="shared" si="3"/>
        <v>0.1</v>
      </c>
    </row>
    <row r="41" spans="1:8" x14ac:dyDescent="0.25">
      <c r="A41">
        <f>'Risiko Register'!A13</f>
        <v>7</v>
      </c>
      <c r="B41" t="str">
        <f>'Risiko Register'!C13</f>
        <v>B</v>
      </c>
      <c r="C41">
        <f>Analyse!D13</f>
        <v>1</v>
      </c>
      <c r="D41">
        <f>Analyse!F13</f>
        <v>5</v>
      </c>
      <c r="E41">
        <f t="shared" si="0"/>
        <v>5</v>
      </c>
      <c r="F41" s="48">
        <f t="shared" si="1"/>
        <v>5</v>
      </c>
      <c r="G41" s="48">
        <f t="shared" si="2"/>
        <v>1</v>
      </c>
      <c r="H41" s="48">
        <f t="shared" si="3"/>
        <v>0.1</v>
      </c>
    </row>
    <row r="42" spans="1:8" x14ac:dyDescent="0.25">
      <c r="A42">
        <f>'Risiko Register'!A14</f>
        <v>8</v>
      </c>
      <c r="B42" t="str">
        <f>'Risiko Register'!C14</f>
        <v>B</v>
      </c>
      <c r="C42">
        <f>Analyse!D14</f>
        <v>3</v>
      </c>
      <c r="D42">
        <f>Analyse!F14</f>
        <v>4</v>
      </c>
      <c r="E42">
        <f t="shared" si="0"/>
        <v>12</v>
      </c>
      <c r="F42" s="48">
        <f t="shared" si="1"/>
        <v>4</v>
      </c>
      <c r="G42" s="48">
        <f t="shared" si="2"/>
        <v>3</v>
      </c>
      <c r="H42" s="48">
        <f t="shared" si="3"/>
        <v>0.1</v>
      </c>
    </row>
    <row r="43" spans="1:8" x14ac:dyDescent="0.25">
      <c r="A43">
        <f>'Risiko Register'!A15</f>
        <v>9</v>
      </c>
      <c r="B43" t="str">
        <f>'Risiko Register'!C15</f>
        <v>C</v>
      </c>
      <c r="C43">
        <f>Analyse!D15</f>
        <v>4</v>
      </c>
      <c r="D43">
        <f>Analyse!F15</f>
        <v>4</v>
      </c>
      <c r="E43">
        <f t="shared" si="0"/>
        <v>16</v>
      </c>
      <c r="F43" s="48">
        <f t="shared" si="1"/>
        <v>7</v>
      </c>
      <c r="G43" s="48">
        <f t="shared" si="2"/>
        <v>4</v>
      </c>
      <c r="H43" s="48">
        <f t="shared" si="3"/>
        <v>0.1</v>
      </c>
    </row>
    <row r="44" spans="1:8" x14ac:dyDescent="0.25">
      <c r="A44">
        <f>'Risiko Register'!A16</f>
        <v>10</v>
      </c>
      <c r="B44" t="str">
        <f>'Risiko Register'!C16</f>
        <v>B</v>
      </c>
      <c r="C44">
        <f>Analyse!D16</f>
        <v>2</v>
      </c>
      <c r="D44">
        <f>Analyse!F16</f>
        <v>1</v>
      </c>
      <c r="E44">
        <f t="shared" si="0"/>
        <v>2</v>
      </c>
      <c r="F44" s="48">
        <f t="shared" si="1"/>
        <v>1</v>
      </c>
      <c r="G44" s="48">
        <f t="shared" si="2"/>
        <v>2</v>
      </c>
      <c r="H44" s="48">
        <f t="shared" si="3"/>
        <v>0.1</v>
      </c>
    </row>
    <row r="45" spans="1:8" x14ac:dyDescent="0.25">
      <c r="A45">
        <f>'Risiko Register'!A17</f>
        <v>11</v>
      </c>
      <c r="B45" t="str">
        <f>'Risiko Register'!C17</f>
        <v>B</v>
      </c>
      <c r="C45">
        <f>Analyse!D17</f>
        <v>1</v>
      </c>
      <c r="D45">
        <f>Analyse!F17</f>
        <v>2</v>
      </c>
      <c r="E45">
        <f t="shared" si="0"/>
        <v>2</v>
      </c>
      <c r="F45" s="48">
        <f t="shared" si="1"/>
        <v>2</v>
      </c>
      <c r="G45" s="48">
        <f t="shared" si="2"/>
        <v>1</v>
      </c>
      <c r="H45" s="48">
        <f t="shared" si="3"/>
        <v>0.1</v>
      </c>
    </row>
    <row r="46" spans="1:8" x14ac:dyDescent="0.25">
      <c r="A46">
        <f>'Risiko Register'!A18</f>
        <v>12</v>
      </c>
      <c r="B46" t="str">
        <f>'Risiko Register'!C18</f>
        <v>B</v>
      </c>
      <c r="C46">
        <f>Analyse!D18</f>
        <v>3</v>
      </c>
      <c r="D46">
        <f>Analyse!F18</f>
        <v>4</v>
      </c>
      <c r="E46">
        <f t="shared" si="0"/>
        <v>12</v>
      </c>
      <c r="F46" s="48">
        <f t="shared" si="1"/>
        <v>4</v>
      </c>
      <c r="G46" s="48">
        <f t="shared" si="2"/>
        <v>3</v>
      </c>
      <c r="H46" s="48">
        <f t="shared" si="3"/>
        <v>0.1</v>
      </c>
    </row>
    <row r="47" spans="1:8" x14ac:dyDescent="0.25">
      <c r="F47" s="48"/>
      <c r="G47" s="48"/>
      <c r="H47" s="48"/>
    </row>
    <row r="48" spans="1:8" x14ac:dyDescent="0.25">
      <c r="F48" s="48"/>
      <c r="G48" s="48"/>
      <c r="H48" s="48"/>
    </row>
    <row r="49" spans="6:8" x14ac:dyDescent="0.25">
      <c r="F49" s="48"/>
      <c r="G49" s="48"/>
      <c r="H49" s="48"/>
    </row>
    <row r="50" spans="6:8" x14ac:dyDescent="0.25">
      <c r="F50" s="48"/>
      <c r="G50" s="48"/>
      <c r="H50" s="48"/>
    </row>
    <row r="51" spans="6:8" x14ac:dyDescent="0.25">
      <c r="F51" s="48"/>
      <c r="G51" s="48"/>
      <c r="H51" s="48"/>
    </row>
    <row r="52" spans="6:8" x14ac:dyDescent="0.25">
      <c r="F52" s="48"/>
      <c r="G52" s="48"/>
      <c r="H52" s="48"/>
    </row>
    <row r="53" spans="6:8" x14ac:dyDescent="0.25">
      <c r="F53" s="48"/>
      <c r="G53" s="48"/>
      <c r="H53" s="48"/>
    </row>
    <row r="54" spans="6:8" x14ac:dyDescent="0.25">
      <c r="F54" s="48"/>
      <c r="G54" s="48"/>
      <c r="H54" s="48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workbookViewId="0">
      <selection activeCell="E15" sqref="E15"/>
    </sheetView>
  </sheetViews>
  <sheetFormatPr baseColWidth="10" defaultRowHeight="15" x14ac:dyDescent="0.25"/>
  <cols>
    <col min="1" max="1" width="7.42578125" style="13" bestFit="1" customWidth="1"/>
    <col min="2" max="2" width="30.140625" style="2" customWidth="1"/>
    <col min="3" max="3" width="8" style="13" customWidth="1"/>
    <col min="4" max="4" width="10.85546875" style="51" customWidth="1"/>
    <col min="5" max="5" width="62.7109375" style="47" customWidth="1"/>
    <col min="6" max="6" width="11.7109375" style="54" bestFit="1" customWidth="1"/>
    <col min="7" max="7" width="11.7109375" style="54" customWidth="1"/>
    <col min="8" max="9" width="11.5703125" style="57"/>
    <col min="10" max="10" width="1.5703125" customWidth="1"/>
    <col min="11" max="11" width="6.7109375" style="94" customWidth="1"/>
    <col min="12" max="15" width="11.7109375" style="54" bestFit="1" customWidth="1"/>
  </cols>
  <sheetData>
    <row r="2" spans="1:15" ht="23.25" x14ac:dyDescent="0.25">
      <c r="A2" s="1" t="s">
        <v>106</v>
      </c>
    </row>
    <row r="3" spans="1:15" ht="24" thickBot="1" x14ac:dyDescent="0.3">
      <c r="A3" s="1" t="str">
        <f>RMP!B4</f>
        <v>HSE-4711</v>
      </c>
    </row>
    <row r="4" spans="1:15" x14ac:dyDescent="0.25">
      <c r="K4" s="146" t="s">
        <v>110</v>
      </c>
      <c r="L4" s="147"/>
      <c r="M4" s="147"/>
      <c r="N4" s="147"/>
      <c r="O4" s="148"/>
    </row>
    <row r="5" spans="1:15" ht="45" x14ac:dyDescent="0.25">
      <c r="A5" s="3" t="s">
        <v>8</v>
      </c>
      <c r="B5" s="4" t="s">
        <v>7</v>
      </c>
      <c r="C5" s="11" t="s">
        <v>19</v>
      </c>
      <c r="D5" s="11" t="s">
        <v>111</v>
      </c>
      <c r="E5" s="11" t="s">
        <v>107</v>
      </c>
      <c r="F5" s="55" t="s">
        <v>108</v>
      </c>
      <c r="G5" s="55" t="s">
        <v>112</v>
      </c>
      <c r="H5" s="56" t="s">
        <v>118</v>
      </c>
      <c r="I5" s="56" t="s">
        <v>119</v>
      </c>
      <c r="K5" s="95" t="s">
        <v>70</v>
      </c>
      <c r="L5" s="65" t="s">
        <v>81</v>
      </c>
      <c r="M5" s="65" t="s">
        <v>82</v>
      </c>
      <c r="N5" s="65" t="s">
        <v>83</v>
      </c>
      <c r="O5" s="66" t="s">
        <v>85</v>
      </c>
    </row>
    <row r="6" spans="1:15" ht="4.9000000000000004" customHeight="1" x14ac:dyDescent="0.25">
      <c r="K6" s="96"/>
      <c r="L6" s="68"/>
      <c r="M6" s="68"/>
      <c r="N6" s="68"/>
      <c r="O6" s="69"/>
    </row>
    <row r="7" spans="1:15" ht="30" x14ac:dyDescent="0.25">
      <c r="A7" s="18">
        <f>IF('Risiko Register'!A7&gt;0,'Risiko Register'!A7,"")</f>
        <v>1</v>
      </c>
      <c r="B7" s="19" t="str">
        <f>IF('Risiko Register'!B7&gt;0,'Risiko Register'!B7,"")</f>
        <v>Fehleinschätzung Aufwand</v>
      </c>
      <c r="C7" s="18" t="str">
        <f>IF('Risiko Register'!C7&gt;0,'Risiko Register'!C7,"")</f>
        <v>B</v>
      </c>
      <c r="D7" s="61">
        <v>4711</v>
      </c>
      <c r="E7" s="58" t="s">
        <v>122</v>
      </c>
      <c r="F7" s="62">
        <v>10000</v>
      </c>
      <c r="G7" s="62" t="s">
        <v>109</v>
      </c>
      <c r="H7" s="59">
        <v>42217</v>
      </c>
      <c r="I7" s="59">
        <v>42184</v>
      </c>
      <c r="K7" s="97">
        <v>0.3</v>
      </c>
      <c r="L7" s="60">
        <v>20000</v>
      </c>
      <c r="M7" s="60">
        <v>40000</v>
      </c>
      <c r="N7" s="60">
        <v>50000</v>
      </c>
      <c r="O7" s="70">
        <f t="shared" ref="O7:O26" si="0">IF(K7*L7*M7*N7&gt;0,IF(C7="B",((L7+(4*M7)+N7)/6)*K7,((L7+(4*M7)+N7)/6)*K7* -1),"")</f>
        <v>11500</v>
      </c>
    </row>
    <row r="8" spans="1:15" ht="30" x14ac:dyDescent="0.25">
      <c r="A8" s="18">
        <f>IF('Risiko Register'!A8&gt;0,'Risiko Register'!A8,"")</f>
        <v>2</v>
      </c>
      <c r="B8" s="19" t="str">
        <f>IF('Risiko Register'!B8&gt;0,'Risiko Register'!B8,"")</f>
        <v>Fester Termin</v>
      </c>
      <c r="C8" s="18" t="str">
        <f>IF('Risiko Register'!C8&gt;0,'Risiko Register'!C8,"")</f>
        <v>B</v>
      </c>
      <c r="D8" s="61">
        <v>4712</v>
      </c>
      <c r="E8" s="58" t="s">
        <v>122</v>
      </c>
      <c r="F8" s="62">
        <v>5000</v>
      </c>
      <c r="G8" s="62" t="s">
        <v>120</v>
      </c>
      <c r="H8" s="59">
        <v>42212</v>
      </c>
      <c r="I8" s="59"/>
      <c r="K8" s="97">
        <v>0.3</v>
      </c>
      <c r="L8" s="60">
        <v>20000</v>
      </c>
      <c r="M8" s="60">
        <v>30000</v>
      </c>
      <c r="N8" s="60">
        <v>40000</v>
      </c>
      <c r="O8" s="70">
        <f t="shared" si="0"/>
        <v>9000</v>
      </c>
    </row>
    <row r="9" spans="1:15" ht="30" x14ac:dyDescent="0.25">
      <c r="A9" s="18">
        <f>IF('Risiko Register'!A9&gt;0,'Risiko Register'!A9,"")</f>
        <v>3</v>
      </c>
      <c r="B9" s="19" t="str">
        <f>IF('Risiko Register'!B9&gt;0,'Risiko Register'!B9,"")</f>
        <v xml:space="preserve">Gute Gesamtauftragslage </v>
      </c>
      <c r="C9" s="18" t="str">
        <f>IF('Risiko Register'!C9&gt;0,'Risiko Register'!C9,"")</f>
        <v>B</v>
      </c>
      <c r="D9" s="61">
        <v>4713</v>
      </c>
      <c r="E9" s="58" t="s">
        <v>122</v>
      </c>
      <c r="F9" s="62">
        <v>1000</v>
      </c>
      <c r="G9" s="62" t="s">
        <v>121</v>
      </c>
      <c r="H9" s="59">
        <v>42214</v>
      </c>
      <c r="I9" s="59"/>
      <c r="K9" s="97">
        <v>0.1</v>
      </c>
      <c r="L9" s="60">
        <v>10000</v>
      </c>
      <c r="M9" s="60">
        <v>15000</v>
      </c>
      <c r="N9" s="60">
        <v>20000</v>
      </c>
      <c r="O9" s="70">
        <f t="shared" si="0"/>
        <v>1500</v>
      </c>
    </row>
    <row r="10" spans="1:15" ht="30" x14ac:dyDescent="0.25">
      <c r="A10" s="18">
        <f>IF('Risiko Register'!A10&gt;0,'Risiko Register'!A10,"")</f>
        <v>4</v>
      </c>
      <c r="B10" s="19" t="str">
        <f>IF('Risiko Register'!B10&gt;0,'Risiko Register'!B10,"")</f>
        <v>Zu wenig Teilnehmer</v>
      </c>
      <c r="C10" s="18" t="str">
        <f>IF('Risiko Register'!C10&gt;0,'Risiko Register'!C10,"")</f>
        <v>B</v>
      </c>
      <c r="D10" s="61">
        <v>4714</v>
      </c>
      <c r="E10" s="58" t="s">
        <v>122</v>
      </c>
      <c r="F10" s="62">
        <v>2000</v>
      </c>
      <c r="G10" s="62" t="s">
        <v>109</v>
      </c>
      <c r="H10" s="59">
        <v>42255</v>
      </c>
      <c r="I10" s="59"/>
      <c r="K10" s="97">
        <v>0.2</v>
      </c>
      <c r="L10" s="60">
        <v>20000</v>
      </c>
      <c r="M10" s="60">
        <v>25000</v>
      </c>
      <c r="N10" s="60">
        <v>30000</v>
      </c>
      <c r="O10" s="70">
        <f t="shared" si="0"/>
        <v>5000</v>
      </c>
    </row>
    <row r="11" spans="1:15" ht="30" x14ac:dyDescent="0.25">
      <c r="A11" s="18">
        <f>IF('Risiko Register'!A11&gt;0,'Risiko Register'!A11,"")</f>
        <v>5</v>
      </c>
      <c r="B11" s="19" t="str">
        <f>IF('Risiko Register'!B11&gt;0,'Risiko Register'!B11,"")</f>
        <v>Haftungssituation und Schadensersatz</v>
      </c>
      <c r="C11" s="18" t="str">
        <f>IF('Risiko Register'!C11&gt;0,'Risiko Register'!C11,"")</f>
        <v>B</v>
      </c>
      <c r="D11" s="61">
        <v>4715</v>
      </c>
      <c r="E11" s="58" t="s">
        <v>122</v>
      </c>
      <c r="F11" s="62">
        <v>2000</v>
      </c>
      <c r="G11" s="62" t="s">
        <v>120</v>
      </c>
      <c r="H11" s="59">
        <v>42220</v>
      </c>
      <c r="I11" s="59"/>
      <c r="K11" s="97">
        <v>0.01</v>
      </c>
      <c r="L11" s="60">
        <v>10000</v>
      </c>
      <c r="M11" s="60">
        <v>10000</v>
      </c>
      <c r="N11" s="60">
        <v>10000</v>
      </c>
      <c r="O11" s="70">
        <f t="shared" si="0"/>
        <v>100</v>
      </c>
    </row>
    <row r="12" spans="1:15" ht="30" x14ac:dyDescent="0.25">
      <c r="A12" s="18">
        <f>IF('Risiko Register'!A12&gt;0,'Risiko Register'!A12,"")</f>
        <v>6</v>
      </c>
      <c r="B12" s="19" t="str">
        <f>IF('Risiko Register'!B12&gt;0,'Risiko Register'!B12,"")</f>
        <v>Kinkerlitzenfehler bei Seegang</v>
      </c>
      <c r="C12" s="18" t="str">
        <f>IF('Risiko Register'!C12&gt;0,'Risiko Register'!C12,"")</f>
        <v>B</v>
      </c>
      <c r="D12" s="61">
        <v>4716</v>
      </c>
      <c r="E12" s="58" t="s">
        <v>122</v>
      </c>
      <c r="F12" s="62">
        <v>1000</v>
      </c>
      <c r="G12" s="62" t="s">
        <v>121</v>
      </c>
      <c r="H12" s="59">
        <v>42252</v>
      </c>
      <c r="I12" s="59"/>
      <c r="K12" s="97">
        <v>0.1</v>
      </c>
      <c r="L12" s="60">
        <v>10000</v>
      </c>
      <c r="M12" s="60">
        <v>12000</v>
      </c>
      <c r="N12" s="60">
        <v>15000</v>
      </c>
      <c r="O12" s="70">
        <f t="shared" si="0"/>
        <v>1216.6666666666667</v>
      </c>
    </row>
    <row r="13" spans="1:15" ht="30" x14ac:dyDescent="0.25">
      <c r="A13" s="18">
        <f>IF('Risiko Register'!A13&gt;0,'Risiko Register'!A13,"")</f>
        <v>7</v>
      </c>
      <c r="B13" s="19" t="str">
        <f>IF('Risiko Register'!B13&gt;0,'Risiko Register'!B13,"")</f>
        <v>Kein exklusives Schiff</v>
      </c>
      <c r="C13" s="18" t="str">
        <f>IF('Risiko Register'!C13&gt;0,'Risiko Register'!C13,"")</f>
        <v>B</v>
      </c>
      <c r="D13" s="61">
        <v>4717</v>
      </c>
      <c r="E13" s="58" t="s">
        <v>122</v>
      </c>
      <c r="F13" s="62">
        <v>100</v>
      </c>
      <c r="G13" s="62" t="s">
        <v>109</v>
      </c>
      <c r="H13" s="59">
        <v>42216</v>
      </c>
      <c r="I13" s="59"/>
      <c r="K13" s="97">
        <v>0.01</v>
      </c>
      <c r="L13" s="60">
        <v>1</v>
      </c>
      <c r="M13" s="60">
        <v>1</v>
      </c>
      <c r="N13" s="60">
        <v>1</v>
      </c>
      <c r="O13" s="70">
        <f t="shared" si="0"/>
        <v>0.01</v>
      </c>
    </row>
    <row r="14" spans="1:15" ht="30" x14ac:dyDescent="0.25">
      <c r="A14" s="18">
        <f>IF('Risiko Register'!A14&gt;0,'Risiko Register'!A14,"")</f>
        <v>8</v>
      </c>
      <c r="B14" s="19" t="str">
        <f>IF('Risiko Register'!B14&gt;0,'Risiko Register'!B14,"")</f>
        <v>Complianceprobleme</v>
      </c>
      <c r="C14" s="18" t="str">
        <f>IF('Risiko Register'!C14&gt;0,'Risiko Register'!C14,"")</f>
        <v>B</v>
      </c>
      <c r="D14" s="61">
        <v>4718</v>
      </c>
      <c r="E14" s="58" t="s">
        <v>122</v>
      </c>
      <c r="F14" s="62">
        <v>1000</v>
      </c>
      <c r="G14" s="62" t="s">
        <v>120</v>
      </c>
      <c r="H14" s="59">
        <v>42200</v>
      </c>
      <c r="I14" s="59"/>
      <c r="K14" s="97">
        <v>0.15</v>
      </c>
      <c r="L14" s="60">
        <v>10000</v>
      </c>
      <c r="M14" s="60">
        <v>20000</v>
      </c>
      <c r="N14" s="60">
        <v>40000</v>
      </c>
      <c r="O14" s="70">
        <f t="shared" si="0"/>
        <v>3250</v>
      </c>
    </row>
    <row r="15" spans="1:15" ht="30" x14ac:dyDescent="0.25">
      <c r="A15" s="18">
        <f>IF('Risiko Register'!A15&gt;0,'Risiko Register'!A15,"")</f>
        <v>9</v>
      </c>
      <c r="B15" s="19" t="str">
        <f>IF('Risiko Register'!B15&gt;0,'Risiko Register'!B15,"")</f>
        <v>Mehr Tickets verkauft als gedacht</v>
      </c>
      <c r="C15" s="18" t="str">
        <f>IF('Risiko Register'!C15&gt;0,'Risiko Register'!C15,"")</f>
        <v>C</v>
      </c>
      <c r="D15" s="61">
        <v>4719</v>
      </c>
      <c r="E15" s="58" t="s">
        <v>122</v>
      </c>
      <c r="F15" s="62">
        <v>10000</v>
      </c>
      <c r="G15" s="62" t="s">
        <v>121</v>
      </c>
      <c r="H15" s="59">
        <v>42228</v>
      </c>
      <c r="I15" s="59"/>
      <c r="K15" s="97">
        <v>0.6</v>
      </c>
      <c r="L15" s="60">
        <v>30000</v>
      </c>
      <c r="M15" s="60">
        <v>40000</v>
      </c>
      <c r="N15" s="60">
        <v>70000</v>
      </c>
      <c r="O15" s="70">
        <f t="shared" si="0"/>
        <v>-26000</v>
      </c>
    </row>
    <row r="16" spans="1:15" ht="30" x14ac:dyDescent="0.25">
      <c r="A16" s="18">
        <f>IF('Risiko Register'!A16&gt;0,'Risiko Register'!A16,"")</f>
        <v>10</v>
      </c>
      <c r="B16" s="19" t="str">
        <f>IF('Risiko Register'!B16&gt;0,'Risiko Register'!B16,"")</f>
        <v>Lauer Showact</v>
      </c>
      <c r="C16" s="18" t="str">
        <f>IF('Risiko Register'!C16&gt;0,'Risiko Register'!C16,"")</f>
        <v>B</v>
      </c>
      <c r="D16" s="61">
        <v>4720</v>
      </c>
      <c r="E16" s="58" t="s">
        <v>122</v>
      </c>
      <c r="F16" s="62">
        <v>100</v>
      </c>
      <c r="G16" s="62" t="s">
        <v>109</v>
      </c>
      <c r="H16" s="59">
        <v>42236</v>
      </c>
      <c r="I16" s="59"/>
      <c r="K16" s="97">
        <v>0.01</v>
      </c>
      <c r="L16" s="60">
        <v>1</v>
      </c>
      <c r="M16" s="60">
        <v>1</v>
      </c>
      <c r="N16" s="60">
        <v>1</v>
      </c>
      <c r="O16" s="70">
        <f t="shared" si="0"/>
        <v>0.01</v>
      </c>
    </row>
    <row r="17" spans="1:15" ht="30" x14ac:dyDescent="0.25">
      <c r="A17" s="18">
        <f>IF('Risiko Register'!A17&gt;0,'Risiko Register'!A17,"")</f>
        <v>11</v>
      </c>
      <c r="B17" s="19" t="str">
        <f>IF('Risiko Register'!B17&gt;0,'Risiko Register'!B17,"")</f>
        <v>Keine A-Kunden</v>
      </c>
      <c r="C17" s="18" t="str">
        <f>IF('Risiko Register'!C17&gt;0,'Risiko Register'!C17,"")</f>
        <v>B</v>
      </c>
      <c r="D17" s="61">
        <v>4721</v>
      </c>
      <c r="E17" s="58" t="s">
        <v>122</v>
      </c>
      <c r="F17" s="62">
        <v>100</v>
      </c>
      <c r="G17" s="62" t="s">
        <v>120</v>
      </c>
      <c r="H17" s="59">
        <v>42207</v>
      </c>
      <c r="I17" s="59"/>
      <c r="K17" s="97">
        <v>0.01</v>
      </c>
      <c r="L17" s="60">
        <v>1</v>
      </c>
      <c r="M17" s="60">
        <v>1</v>
      </c>
      <c r="N17" s="60">
        <v>1</v>
      </c>
      <c r="O17" s="26">
        <f t="shared" si="0"/>
        <v>0.01</v>
      </c>
    </row>
    <row r="18" spans="1:15" ht="30" x14ac:dyDescent="0.25">
      <c r="A18" s="18">
        <f>IF('Risiko Register'!A18&gt;0,'Risiko Register'!A18,"")</f>
        <v>12</v>
      </c>
      <c r="B18" s="19" t="str">
        <f>IF('Risiko Register'!B18&gt;0,'Risiko Register'!B18,"")</f>
        <v>Fertigstellung der 4201 und der 8.6</v>
      </c>
      <c r="C18" s="18" t="str">
        <f>IF('Risiko Register'!C18&gt;0,'Risiko Register'!C18,"")</f>
        <v>B</v>
      </c>
      <c r="D18" s="61">
        <v>4722</v>
      </c>
      <c r="E18" s="58" t="s">
        <v>122</v>
      </c>
      <c r="F18" s="62">
        <v>1000</v>
      </c>
      <c r="G18" s="62" t="s">
        <v>121</v>
      </c>
      <c r="H18" s="59">
        <v>42260</v>
      </c>
      <c r="I18" s="59"/>
      <c r="K18" s="97">
        <v>0.3</v>
      </c>
      <c r="L18" s="60">
        <v>10000</v>
      </c>
      <c r="M18" s="60">
        <v>15000</v>
      </c>
      <c r="N18" s="60">
        <v>20000</v>
      </c>
      <c r="O18" s="26">
        <f t="shared" si="0"/>
        <v>4500</v>
      </c>
    </row>
    <row r="19" spans="1:15" x14ac:dyDescent="0.25">
      <c r="A19" s="18" t="str">
        <f>IF('Risiko Register'!A19&gt;0,'Risiko Register'!A19,"")</f>
        <v/>
      </c>
      <c r="B19" s="19" t="str">
        <f>IF('Risiko Register'!B19&gt;0,'Risiko Register'!B19,"")</f>
        <v/>
      </c>
      <c r="C19" s="18" t="str">
        <f>IF('Risiko Register'!C19&gt;0,'Risiko Register'!C19,"")</f>
        <v/>
      </c>
      <c r="D19" s="61"/>
      <c r="E19" s="58"/>
      <c r="F19" s="62"/>
      <c r="G19" s="62"/>
      <c r="H19" s="59"/>
      <c r="I19" s="59"/>
      <c r="K19" s="97"/>
      <c r="L19" s="60"/>
      <c r="M19" s="60"/>
      <c r="N19" s="60"/>
      <c r="O19" s="26" t="str">
        <f t="shared" si="0"/>
        <v/>
      </c>
    </row>
    <row r="20" spans="1:15" x14ac:dyDescent="0.25">
      <c r="A20" s="18" t="str">
        <f>IF('Risiko Register'!A20&gt;0,'Risiko Register'!A20,"")</f>
        <v/>
      </c>
      <c r="B20" s="19" t="str">
        <f>IF('Risiko Register'!B20&gt;0,'Risiko Register'!B20,"")</f>
        <v/>
      </c>
      <c r="C20" s="18" t="str">
        <f>IF('Risiko Register'!C20&gt;0,'Risiko Register'!C20,"")</f>
        <v/>
      </c>
      <c r="D20" s="61"/>
      <c r="E20" s="58"/>
      <c r="F20" s="62"/>
      <c r="G20" s="62"/>
      <c r="H20" s="59"/>
      <c r="I20" s="59"/>
      <c r="K20" s="97"/>
      <c r="L20" s="60"/>
      <c r="M20" s="60"/>
      <c r="N20" s="60"/>
      <c r="O20" s="26" t="str">
        <f t="shared" si="0"/>
        <v/>
      </c>
    </row>
    <row r="21" spans="1:15" x14ac:dyDescent="0.25">
      <c r="A21" s="18" t="str">
        <f>IF('Risiko Register'!A21&gt;0,'Risiko Register'!A21,"")</f>
        <v/>
      </c>
      <c r="B21" s="19" t="str">
        <f>IF('Risiko Register'!B21&gt;0,'Risiko Register'!B21,"")</f>
        <v/>
      </c>
      <c r="C21" s="18" t="str">
        <f>IF('Risiko Register'!C21&gt;0,'Risiko Register'!C21,"")</f>
        <v/>
      </c>
      <c r="D21" s="61"/>
      <c r="E21" s="58"/>
      <c r="F21" s="62"/>
      <c r="G21" s="62"/>
      <c r="H21" s="59"/>
      <c r="I21" s="59"/>
      <c r="K21" s="97"/>
      <c r="L21" s="60"/>
      <c r="M21" s="60"/>
      <c r="N21" s="60"/>
      <c r="O21" s="70" t="str">
        <f t="shared" si="0"/>
        <v/>
      </c>
    </row>
    <row r="22" spans="1:15" x14ac:dyDescent="0.25">
      <c r="A22" s="18" t="str">
        <f>IF('Risiko Register'!A22&gt;0,'Risiko Register'!A22,"")</f>
        <v/>
      </c>
      <c r="B22" s="19" t="str">
        <f>IF('Risiko Register'!B22&gt;0,'Risiko Register'!B22,"")</f>
        <v/>
      </c>
      <c r="C22" s="18" t="str">
        <f>IF('Risiko Register'!C22&gt;0,'Risiko Register'!C22,"")</f>
        <v/>
      </c>
      <c r="D22" s="61"/>
      <c r="E22" s="58"/>
      <c r="F22" s="62"/>
      <c r="G22" s="62"/>
      <c r="H22" s="59"/>
      <c r="I22" s="59"/>
      <c r="K22" s="97"/>
      <c r="L22" s="60"/>
      <c r="M22" s="60"/>
      <c r="N22" s="60"/>
      <c r="O22" s="70" t="str">
        <f t="shared" si="0"/>
        <v/>
      </c>
    </row>
    <row r="23" spans="1:15" x14ac:dyDescent="0.25">
      <c r="A23" s="18" t="str">
        <f>IF('Risiko Register'!A23&gt;0,'Risiko Register'!A23,"")</f>
        <v/>
      </c>
      <c r="B23" s="19" t="str">
        <f>IF('Risiko Register'!B23&gt;0,'Risiko Register'!B23,"")</f>
        <v/>
      </c>
      <c r="C23" s="18" t="str">
        <f>IF('Risiko Register'!C23&gt;0,'Risiko Register'!C23,"")</f>
        <v/>
      </c>
      <c r="D23" s="61"/>
      <c r="E23" s="58"/>
      <c r="F23" s="62"/>
      <c r="G23" s="62"/>
      <c r="H23" s="59"/>
      <c r="I23" s="59"/>
      <c r="K23" s="97"/>
      <c r="L23" s="60"/>
      <c r="M23" s="60"/>
      <c r="N23" s="60"/>
      <c r="O23" s="70" t="str">
        <f t="shared" si="0"/>
        <v/>
      </c>
    </row>
    <row r="24" spans="1:15" x14ac:dyDescent="0.25">
      <c r="A24" s="18" t="str">
        <f>IF('Risiko Register'!A24&gt;0,'Risiko Register'!A24,"")</f>
        <v/>
      </c>
      <c r="B24" s="19" t="str">
        <f>IF('Risiko Register'!B24&gt;0,'Risiko Register'!B24,"")</f>
        <v/>
      </c>
      <c r="C24" s="18" t="str">
        <f>IF('Risiko Register'!C24&gt;0,'Risiko Register'!C24,"")</f>
        <v/>
      </c>
      <c r="D24" s="61"/>
      <c r="E24" s="58"/>
      <c r="F24" s="62"/>
      <c r="G24" s="62"/>
      <c r="H24" s="59"/>
      <c r="I24" s="59"/>
      <c r="K24" s="97"/>
      <c r="L24" s="60"/>
      <c r="M24" s="60"/>
      <c r="N24" s="60"/>
      <c r="O24" s="70" t="str">
        <f t="shared" si="0"/>
        <v/>
      </c>
    </row>
    <row r="25" spans="1:15" x14ac:dyDescent="0.25">
      <c r="A25" s="18" t="str">
        <f>IF('Risiko Register'!A25&gt;0,'Risiko Register'!A25,"")</f>
        <v/>
      </c>
      <c r="B25" s="19" t="str">
        <f>IF('Risiko Register'!B25&gt;0,'Risiko Register'!B25,"")</f>
        <v/>
      </c>
      <c r="C25" s="18" t="str">
        <f>IF('Risiko Register'!C25&gt;0,'Risiko Register'!C25,"")</f>
        <v/>
      </c>
      <c r="D25" s="61"/>
      <c r="E25" s="58"/>
      <c r="F25" s="62"/>
      <c r="G25" s="62"/>
      <c r="H25" s="59"/>
      <c r="I25" s="59"/>
      <c r="K25" s="97"/>
      <c r="L25" s="60"/>
      <c r="M25" s="60"/>
      <c r="N25" s="60"/>
      <c r="O25" s="70" t="str">
        <f t="shared" si="0"/>
        <v/>
      </c>
    </row>
    <row r="26" spans="1:15" ht="15.75" thickBot="1" x14ac:dyDescent="0.3">
      <c r="A26" s="18" t="str">
        <f>IF('Risiko Register'!A26&gt;0,'Risiko Register'!A26,"")</f>
        <v/>
      </c>
      <c r="B26" s="19" t="str">
        <f>IF('Risiko Register'!B26&gt;0,'Risiko Register'!B26,"")</f>
        <v/>
      </c>
      <c r="C26" s="18" t="str">
        <f>IF('Risiko Register'!C26&gt;0,'Risiko Register'!C26,"")</f>
        <v/>
      </c>
      <c r="D26" s="61"/>
      <c r="E26" s="58"/>
      <c r="F26" s="62"/>
      <c r="G26" s="62"/>
      <c r="H26" s="59"/>
      <c r="I26" s="59"/>
      <c r="K26" s="98"/>
      <c r="L26" s="71"/>
      <c r="M26" s="71"/>
      <c r="N26" s="71"/>
      <c r="O26" s="72" t="str">
        <f t="shared" si="0"/>
        <v/>
      </c>
    </row>
    <row r="27" spans="1:15" ht="15.75" x14ac:dyDescent="0.25">
      <c r="A27" s="39"/>
      <c r="B27" s="40"/>
      <c r="C27" s="39"/>
    </row>
  </sheetData>
  <mergeCells count="1">
    <mergeCell ref="K4:O4"/>
  </mergeCells>
  <conditionalFormatting sqref="O7:O2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{E6F16AB2-AC17-46F4-9966-A8D0CDAB0535}</x14:id>
        </ext>
      </extLst>
    </cfRule>
  </conditionalFormatting>
  <pageMargins left="0.7" right="0.7" top="0.78740157499999996" bottom="0.78740157499999996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F16AB2-AC17-46F4-9966-A8D0CDAB053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O7:O26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9"/>
  <sheetViews>
    <sheetView workbookViewId="0">
      <selection activeCell="T7" sqref="T7"/>
    </sheetView>
  </sheetViews>
  <sheetFormatPr baseColWidth="10" defaultColWidth="11.5703125" defaultRowHeight="15" x14ac:dyDescent="0.25"/>
  <cols>
    <col min="1" max="1" width="7.42578125" style="13" bestFit="1" customWidth="1"/>
    <col min="2" max="2" width="33" style="2" customWidth="1"/>
    <col min="3" max="3" width="8" style="13" customWidth="1"/>
    <col min="4" max="4" width="7.85546875" style="13" customWidth="1"/>
    <col min="5" max="5" width="14.42578125" style="74" customWidth="1"/>
    <col min="6" max="6" width="15.28515625" style="74" customWidth="1"/>
    <col min="7" max="7" width="14.5703125" style="74" customWidth="1"/>
    <col min="8" max="8" width="19.140625" style="13" customWidth="1"/>
    <col min="9" max="9" width="1.7109375" style="99" customWidth="1"/>
    <col min="10" max="10" width="14.28515625" style="13" customWidth="1"/>
    <col min="11" max="11" width="10" style="125" customWidth="1"/>
    <col min="12" max="12" width="2.28515625" style="99" customWidth="1"/>
    <col min="13" max="13" width="6.7109375" style="51" customWidth="1"/>
    <col min="14" max="17" width="15.85546875" style="54" customWidth="1"/>
    <col min="18" max="18" width="2.28515625" style="12" customWidth="1"/>
    <col min="19" max="19" width="13.140625" style="12" customWidth="1"/>
    <col min="20" max="20" width="17.85546875" style="36" customWidth="1"/>
    <col min="21" max="21" width="17.42578125" style="12" bestFit="1" customWidth="1"/>
    <col min="22" max="29" width="5.85546875" style="12" customWidth="1"/>
    <col min="30" max="30" width="9.85546875" style="12" customWidth="1"/>
    <col min="31" max="31" width="5.85546875" style="12" customWidth="1"/>
    <col min="32" max="32" width="3.140625" style="12" customWidth="1"/>
    <col min="33" max="33" width="3" style="12" customWidth="1"/>
    <col min="34" max="34" width="2.28515625" style="12" customWidth="1"/>
    <col min="35" max="37" width="3.140625" style="12" customWidth="1"/>
    <col min="38" max="16384" width="11.5703125" style="12"/>
  </cols>
  <sheetData>
    <row r="2" spans="1:37" ht="24" thickBot="1" x14ac:dyDescent="0.3">
      <c r="A2" s="1" t="s">
        <v>15</v>
      </c>
      <c r="C2" s="13" t="s">
        <v>116</v>
      </c>
      <c r="D2" s="53"/>
      <c r="E2" s="73"/>
      <c r="G2" s="36"/>
    </row>
    <row r="3" spans="1:37" ht="24" thickBot="1" x14ac:dyDescent="0.3">
      <c r="A3" s="1" t="str">
        <f>RMP!B4</f>
        <v>HSE-4711</v>
      </c>
      <c r="C3" s="13" t="s">
        <v>32</v>
      </c>
      <c r="D3" s="117"/>
      <c r="E3" s="118"/>
      <c r="F3" s="119"/>
      <c r="G3" s="119"/>
      <c r="H3" s="79"/>
      <c r="I3" s="109"/>
      <c r="J3" s="101"/>
      <c r="K3" s="126"/>
      <c r="L3" s="103"/>
      <c r="M3" s="84"/>
      <c r="N3" s="85"/>
      <c r="O3" s="85"/>
      <c r="P3" s="85"/>
      <c r="Q3" s="86"/>
    </row>
    <row r="4" spans="1:37" ht="15.75" x14ac:dyDescent="0.25">
      <c r="D4" s="157" t="s">
        <v>113</v>
      </c>
      <c r="E4" s="158"/>
      <c r="F4" s="158"/>
      <c r="G4" s="158"/>
      <c r="H4" s="159"/>
      <c r="I4" s="110"/>
      <c r="J4" s="155" t="s">
        <v>114</v>
      </c>
      <c r="K4" s="156"/>
      <c r="L4" s="104"/>
      <c r="M4" s="152" t="s">
        <v>110</v>
      </c>
      <c r="N4" s="153"/>
      <c r="O4" s="153"/>
      <c r="P4" s="153"/>
      <c r="Q4" s="154"/>
      <c r="S4" s="12" t="s">
        <v>92</v>
      </c>
      <c r="T4" s="46" t="e">
        <f ca="1">_xll.RiskOutput("Kreuzfahrt")+SUM(AH7:AH26)</f>
        <v>#NAME?</v>
      </c>
    </row>
    <row r="5" spans="1:37" s="7" customFormat="1" ht="28.9" customHeight="1" thickBot="1" x14ac:dyDescent="0.3">
      <c r="A5" s="3" t="s">
        <v>8</v>
      </c>
      <c r="B5" s="4" t="s">
        <v>7</v>
      </c>
      <c r="C5" s="11" t="s">
        <v>19</v>
      </c>
      <c r="D5" s="64" t="s">
        <v>70</v>
      </c>
      <c r="E5" s="65" t="s">
        <v>81</v>
      </c>
      <c r="F5" s="65" t="s">
        <v>82</v>
      </c>
      <c r="G5" s="65" t="s">
        <v>83</v>
      </c>
      <c r="H5" s="120" t="s">
        <v>85</v>
      </c>
      <c r="I5" s="111"/>
      <c r="J5" s="78" t="s">
        <v>115</v>
      </c>
      <c r="K5" s="127" t="s">
        <v>117</v>
      </c>
      <c r="L5" s="105"/>
      <c r="M5" s="64" t="s">
        <v>70</v>
      </c>
      <c r="N5" s="65" t="s">
        <v>81</v>
      </c>
      <c r="O5" s="65" t="s">
        <v>82</v>
      </c>
      <c r="P5" s="65" t="s">
        <v>83</v>
      </c>
      <c r="Q5" s="66" t="s">
        <v>85</v>
      </c>
      <c r="S5" s="149" t="s">
        <v>124</v>
      </c>
      <c r="T5" s="137"/>
      <c r="AF5" s="160" t="s">
        <v>123</v>
      </c>
      <c r="AG5" s="160"/>
      <c r="AH5" s="160"/>
      <c r="AI5" s="151" t="s">
        <v>126</v>
      </c>
      <c r="AJ5" s="151"/>
      <c r="AK5" s="151"/>
    </row>
    <row r="6" spans="1:37" ht="7.15" customHeight="1" x14ac:dyDescent="0.25">
      <c r="D6" s="80"/>
      <c r="E6" s="121"/>
      <c r="F6" s="121"/>
      <c r="G6" s="121"/>
      <c r="H6" s="81"/>
      <c r="I6" s="112"/>
      <c r="J6" s="77"/>
      <c r="K6" s="128"/>
      <c r="L6" s="106"/>
      <c r="M6" s="67"/>
      <c r="N6" s="68"/>
      <c r="O6" s="68"/>
      <c r="P6" s="68"/>
      <c r="Q6" s="69"/>
      <c r="AF6" s="27"/>
      <c r="AG6" s="28"/>
      <c r="AH6" s="29"/>
    </row>
    <row r="7" spans="1:37" x14ac:dyDescent="0.25">
      <c r="A7" s="18">
        <f>IF('Risiko Register'!A7&gt;0,'Risiko Register'!A7,"")</f>
        <v>1</v>
      </c>
      <c r="B7" s="19" t="str">
        <f>IF('Risiko Register'!B7&gt;0,'Risiko Register'!B7,"")</f>
        <v>Fehleinschätzung Aufwand</v>
      </c>
      <c r="C7" s="116" t="str">
        <f>IF('Risiko Register'!C7&gt;0,'Risiko Register'!C7,"")</f>
        <v>B</v>
      </c>
      <c r="D7" s="122">
        <f>Analyse!I7</f>
        <v>0.5</v>
      </c>
      <c r="E7" s="26">
        <f>Analyse!J7</f>
        <v>30000</v>
      </c>
      <c r="F7" s="26">
        <f>Analyse!K7</f>
        <v>100000</v>
      </c>
      <c r="G7" s="26">
        <f>Analyse!L7</f>
        <v>200000</v>
      </c>
      <c r="H7" s="70">
        <f t="shared" ref="H7:H26" si="0">IF(D7*E7*F7*G7&gt;0,IF(C7="B",((E7+(4*F7)+G7)/6)*D7,((E7+(4*F7)+G7)/6)*D7* -1),"")</f>
        <v>52500</v>
      </c>
      <c r="I7" s="113"/>
      <c r="J7" s="63">
        <f>ActionLog!F7</f>
        <v>10000</v>
      </c>
      <c r="K7" s="129">
        <f>(H7-Q7)/J7</f>
        <v>4.0999999999999996</v>
      </c>
      <c r="L7" s="100"/>
      <c r="M7" s="90">
        <f>ActionLog!K7</f>
        <v>0.3</v>
      </c>
      <c r="N7" s="91">
        <f>ActionLog!L7</f>
        <v>20000</v>
      </c>
      <c r="O7" s="91">
        <f>ActionLog!M7</f>
        <v>40000</v>
      </c>
      <c r="P7" s="91">
        <f>ActionLog!N7</f>
        <v>50000</v>
      </c>
      <c r="Q7" s="70">
        <f>IF(M7*N7*O7*P7&gt;0,IF(C7="B",((N7+(4*O7)+P7)/6)*M7,((N7+(4*O7)+P7)/6)*M7* -1),"")</f>
        <v>11500</v>
      </c>
      <c r="S7" s="12" t="s">
        <v>88</v>
      </c>
      <c r="T7" s="52" t="e">
        <f ca="1">_xll.RiskMin(T4)</f>
        <v>#NAME?</v>
      </c>
      <c r="AD7" s="2"/>
      <c r="AF7" s="30" t="e">
        <f ca="1">_xll.RiskBinomial(1,D7)</f>
        <v>#NAME?</v>
      </c>
      <c r="AG7" s="31" t="e">
        <f ca="1">_xll.RiskPert(E7,F7,G7)</f>
        <v>#NAME?</v>
      </c>
      <c r="AH7" s="32" t="e">
        <f t="shared" ref="AH7:AH26" ca="1" si="1">IF(C7="B",AF7*AG7,AF7*AG7* -1)</f>
        <v>#NAME?</v>
      </c>
      <c r="AI7" s="12" t="e">
        <f ca="1">_xll.RiskBinomial(1,M7)</f>
        <v>#NAME?</v>
      </c>
      <c r="AJ7" s="12" t="e">
        <f ca="1">_xll.RiskPert(N7,O7,P7)</f>
        <v>#NAME?</v>
      </c>
      <c r="AK7" s="32" t="e">
        <f ca="1">IF(C7="B",AI7*AJ7,AI7*AJ7* -1)</f>
        <v>#NAME?</v>
      </c>
    </row>
    <row r="8" spans="1:37" x14ac:dyDescent="0.25">
      <c r="A8" s="18">
        <f>IF('Risiko Register'!A8&gt;0,'Risiko Register'!A8,"")</f>
        <v>2</v>
      </c>
      <c r="B8" s="19" t="str">
        <f>IF('Risiko Register'!B8&gt;0,'Risiko Register'!B8,"")</f>
        <v>Fester Termin</v>
      </c>
      <c r="C8" s="116" t="str">
        <f>IF('Risiko Register'!C8&gt;0,'Risiko Register'!C8,"")</f>
        <v>B</v>
      </c>
      <c r="D8" s="122">
        <f>Analyse!I8</f>
        <v>0.3</v>
      </c>
      <c r="E8" s="26">
        <f>Analyse!J8</f>
        <v>30000</v>
      </c>
      <c r="F8" s="26">
        <f>Analyse!K8</f>
        <v>50000</v>
      </c>
      <c r="G8" s="26">
        <f>Analyse!L8</f>
        <v>100000</v>
      </c>
      <c r="H8" s="70">
        <f t="shared" si="0"/>
        <v>16500</v>
      </c>
      <c r="I8" s="113"/>
      <c r="J8" s="63">
        <f>ActionLog!F8</f>
        <v>5000</v>
      </c>
      <c r="K8" s="129">
        <f t="shared" ref="K8:K18" si="2">(H8-Q8)/J8</f>
        <v>1.5</v>
      </c>
      <c r="L8" s="100"/>
      <c r="M8" s="90">
        <f>ActionLog!K8</f>
        <v>0.3</v>
      </c>
      <c r="N8" s="91">
        <f>ActionLog!L8</f>
        <v>20000</v>
      </c>
      <c r="O8" s="91">
        <f>ActionLog!M8</f>
        <v>30000</v>
      </c>
      <c r="P8" s="91">
        <f>ActionLog!N8</f>
        <v>40000</v>
      </c>
      <c r="Q8" s="70">
        <f t="shared" ref="Q8:Q26" si="3">IF(M8*N8*O8*P8&gt;0,IF(C8="B",((N8+(4*O8)+P8)/6)*M8,((N8+(4*O8)+P8)/6)*M8* -1),"")</f>
        <v>9000</v>
      </c>
      <c r="S8" s="12" t="s">
        <v>87</v>
      </c>
      <c r="T8" s="36" t="e">
        <f ca="1">_xll.RiskMean(T4)</f>
        <v>#NAME?</v>
      </c>
      <c r="AD8" s="2"/>
      <c r="AF8" s="30" t="e">
        <f ca="1">_xll.RiskBinomial(1,D8)</f>
        <v>#NAME?</v>
      </c>
      <c r="AG8" s="31" t="e">
        <f ca="1">_xll.RiskPert(E8,F8,G8)</f>
        <v>#NAME?</v>
      </c>
      <c r="AH8" s="32" t="e">
        <f t="shared" ca="1" si="1"/>
        <v>#NAME?</v>
      </c>
      <c r="AI8" s="12" t="e">
        <f ca="1">_xll.RiskBinomial(1,M8)</f>
        <v>#NAME?</v>
      </c>
      <c r="AJ8" s="12" t="e">
        <f ca="1">_xll.RiskPert(N8,O8,P8)</f>
        <v>#NAME?</v>
      </c>
      <c r="AK8" s="32" t="e">
        <f t="shared" ref="AK8:AK26" ca="1" si="4">IF(C8="B",AI8*AJ8,AI8*AJ8* -1)</f>
        <v>#NAME?</v>
      </c>
    </row>
    <row r="9" spans="1:37" x14ac:dyDescent="0.25">
      <c r="A9" s="18">
        <f>IF('Risiko Register'!A9&gt;0,'Risiko Register'!A9,"")</f>
        <v>3</v>
      </c>
      <c r="B9" s="19" t="str">
        <f>IF('Risiko Register'!B9&gt;0,'Risiko Register'!B9,"")</f>
        <v xml:space="preserve">Gute Gesamtauftragslage </v>
      </c>
      <c r="C9" s="116" t="str">
        <f>IF('Risiko Register'!C9&gt;0,'Risiko Register'!C9,"")</f>
        <v>B</v>
      </c>
      <c r="D9" s="122">
        <f>Analyse!I9</f>
        <v>0.1</v>
      </c>
      <c r="E9" s="26">
        <f>Analyse!J9</f>
        <v>10000</v>
      </c>
      <c r="F9" s="26">
        <f>Analyse!K9</f>
        <v>20000</v>
      </c>
      <c r="G9" s="26">
        <f>Analyse!L9</f>
        <v>50000</v>
      </c>
      <c r="H9" s="70">
        <f t="shared" si="0"/>
        <v>2333.3333333333335</v>
      </c>
      <c r="I9" s="113"/>
      <c r="J9" s="63">
        <f>ActionLog!F9</f>
        <v>1000</v>
      </c>
      <c r="K9" s="129">
        <f t="shared" si="2"/>
        <v>0.83333333333333348</v>
      </c>
      <c r="L9" s="100"/>
      <c r="M9" s="90">
        <f>ActionLog!K9</f>
        <v>0.1</v>
      </c>
      <c r="N9" s="91">
        <f>ActionLog!L9</f>
        <v>10000</v>
      </c>
      <c r="O9" s="91">
        <f>ActionLog!M9</f>
        <v>15000</v>
      </c>
      <c r="P9" s="91">
        <f>ActionLog!N9</f>
        <v>20000</v>
      </c>
      <c r="Q9" s="70">
        <f t="shared" si="3"/>
        <v>1500</v>
      </c>
      <c r="S9" s="12" t="s">
        <v>89</v>
      </c>
      <c r="T9" s="36" t="e">
        <f ca="1">_xll.RiskMax(T4)</f>
        <v>#NAME?</v>
      </c>
      <c r="AD9" s="2"/>
      <c r="AF9" s="30" t="e">
        <f ca="1">_xll.RiskBinomial(1,D9)</f>
        <v>#NAME?</v>
      </c>
      <c r="AG9" s="31" t="e">
        <f ca="1">_xll.RiskPert(E9,F9,G9)</f>
        <v>#NAME?</v>
      </c>
      <c r="AH9" s="32" t="e">
        <f t="shared" ca="1" si="1"/>
        <v>#NAME?</v>
      </c>
      <c r="AI9" s="12" t="e">
        <f ca="1">_xll.RiskBinomial(1,M9)</f>
        <v>#NAME?</v>
      </c>
      <c r="AJ9" s="12" t="e">
        <f ca="1">_xll.RiskPert(N9,O9,P9)</f>
        <v>#NAME?</v>
      </c>
      <c r="AK9" s="32" t="e">
        <f t="shared" ca="1" si="4"/>
        <v>#NAME?</v>
      </c>
    </row>
    <row r="10" spans="1:37" x14ac:dyDescent="0.25">
      <c r="A10" s="18">
        <f>IF('Risiko Register'!A10&gt;0,'Risiko Register'!A10,"")</f>
        <v>4</v>
      </c>
      <c r="B10" s="19" t="str">
        <f>IF('Risiko Register'!B10&gt;0,'Risiko Register'!B10,"")</f>
        <v>Zu wenig Teilnehmer</v>
      </c>
      <c r="C10" s="116" t="str">
        <f>IF('Risiko Register'!C10&gt;0,'Risiko Register'!C10,"")</f>
        <v>B</v>
      </c>
      <c r="D10" s="122">
        <f>Analyse!I10</f>
        <v>0.2</v>
      </c>
      <c r="E10" s="26">
        <f>Analyse!J10</f>
        <v>20000</v>
      </c>
      <c r="F10" s="26">
        <f>Analyse!K10</f>
        <v>50000</v>
      </c>
      <c r="G10" s="26">
        <f>Analyse!L10</f>
        <v>60000</v>
      </c>
      <c r="H10" s="70">
        <f t="shared" si="0"/>
        <v>9333.3333333333339</v>
      </c>
      <c r="I10" s="113"/>
      <c r="J10" s="63">
        <f>ActionLog!F10</f>
        <v>2000</v>
      </c>
      <c r="K10" s="129">
        <f t="shared" si="2"/>
        <v>2.166666666666667</v>
      </c>
      <c r="L10" s="100"/>
      <c r="M10" s="90">
        <f>ActionLog!K10</f>
        <v>0.2</v>
      </c>
      <c r="N10" s="91">
        <f>ActionLog!L10</f>
        <v>20000</v>
      </c>
      <c r="O10" s="91">
        <f>ActionLog!M10</f>
        <v>25000</v>
      </c>
      <c r="P10" s="91">
        <f>ActionLog!N10</f>
        <v>30000</v>
      </c>
      <c r="Q10" s="70">
        <f t="shared" si="3"/>
        <v>5000</v>
      </c>
      <c r="S10" s="12" t="s">
        <v>90</v>
      </c>
      <c r="T10" s="36" t="e">
        <f ca="1">_xll.RiskPercentile(T4,80%)</f>
        <v>#NAME?</v>
      </c>
      <c r="AD10" s="2"/>
      <c r="AF10" s="30" t="e">
        <f ca="1">_xll.RiskBinomial(1,D10)</f>
        <v>#NAME?</v>
      </c>
      <c r="AG10" s="31" t="e">
        <f ca="1">_xll.RiskPert(E10,F10,G10)</f>
        <v>#NAME?</v>
      </c>
      <c r="AH10" s="32" t="e">
        <f t="shared" ca="1" si="1"/>
        <v>#NAME?</v>
      </c>
      <c r="AI10" s="12" t="e">
        <f ca="1">_xll.RiskBinomial(1,M10)</f>
        <v>#NAME?</v>
      </c>
      <c r="AJ10" s="12" t="e">
        <f ca="1">_xll.RiskPert(N10,O10,P10)</f>
        <v>#NAME?</v>
      </c>
      <c r="AK10" s="32" t="e">
        <f t="shared" ca="1" si="4"/>
        <v>#NAME?</v>
      </c>
    </row>
    <row r="11" spans="1:37" x14ac:dyDescent="0.25">
      <c r="A11" s="18">
        <f>IF('Risiko Register'!A11&gt;0,'Risiko Register'!A11,"")</f>
        <v>5</v>
      </c>
      <c r="B11" s="19" t="str">
        <f>IF('Risiko Register'!B11&gt;0,'Risiko Register'!B11,"")</f>
        <v>Haftungssituation und Schadensersatz</v>
      </c>
      <c r="C11" s="116" t="str">
        <f>IF('Risiko Register'!C11&gt;0,'Risiko Register'!C11,"")</f>
        <v>B</v>
      </c>
      <c r="D11" s="122">
        <f>Analyse!I11</f>
        <v>0.01</v>
      </c>
      <c r="E11" s="26">
        <f>Analyse!J11</f>
        <v>200000</v>
      </c>
      <c r="F11" s="26">
        <f>Analyse!K11</f>
        <v>200000</v>
      </c>
      <c r="G11" s="26">
        <f>Analyse!L11</f>
        <v>200000</v>
      </c>
      <c r="H11" s="70">
        <f t="shared" si="0"/>
        <v>2000</v>
      </c>
      <c r="I11" s="113"/>
      <c r="J11" s="63">
        <f>ActionLog!F11</f>
        <v>2000</v>
      </c>
      <c r="K11" s="129">
        <f t="shared" si="2"/>
        <v>0.95</v>
      </c>
      <c r="L11" s="100"/>
      <c r="M11" s="90">
        <f>ActionLog!K11</f>
        <v>0.01</v>
      </c>
      <c r="N11" s="91">
        <f>ActionLog!L11</f>
        <v>10000</v>
      </c>
      <c r="O11" s="91">
        <f>ActionLog!M11</f>
        <v>10000</v>
      </c>
      <c r="P11" s="91">
        <f>ActionLog!N11</f>
        <v>10000</v>
      </c>
      <c r="Q11" s="70">
        <f t="shared" si="3"/>
        <v>100</v>
      </c>
      <c r="AD11" s="17"/>
      <c r="AF11" s="30" t="e">
        <f ca="1">_xll.RiskBinomial(1,D11)</f>
        <v>#NAME?</v>
      </c>
      <c r="AG11" s="31" t="e">
        <f ca="1">_xll.RiskPert(E11,F11,G11)</f>
        <v>#NAME?</v>
      </c>
      <c r="AH11" s="32" t="e">
        <f t="shared" ca="1" si="1"/>
        <v>#NAME?</v>
      </c>
      <c r="AI11" s="12" t="e">
        <f ca="1">_xll.RiskBinomial(1,M11)</f>
        <v>#NAME?</v>
      </c>
      <c r="AJ11" s="12" t="e">
        <f ca="1">_xll.RiskPert(N11,O11,P11)</f>
        <v>#NAME?</v>
      </c>
      <c r="AK11" s="32" t="e">
        <f t="shared" ca="1" si="4"/>
        <v>#NAME?</v>
      </c>
    </row>
    <row r="12" spans="1:37" x14ac:dyDescent="0.25">
      <c r="A12" s="18">
        <f>IF('Risiko Register'!A12&gt;0,'Risiko Register'!A12,"")</f>
        <v>6</v>
      </c>
      <c r="B12" s="19" t="str">
        <f>IF('Risiko Register'!B12&gt;0,'Risiko Register'!B12,"")</f>
        <v>Kinkerlitzenfehler bei Seegang</v>
      </c>
      <c r="C12" s="116" t="str">
        <f>IF('Risiko Register'!C12&gt;0,'Risiko Register'!C12,"")</f>
        <v>B</v>
      </c>
      <c r="D12" s="122">
        <f>Analyse!I12</f>
        <v>0.2</v>
      </c>
      <c r="E12" s="26">
        <f>Analyse!J12</f>
        <v>10000</v>
      </c>
      <c r="F12" s="26">
        <f>Analyse!K12</f>
        <v>20000</v>
      </c>
      <c r="G12" s="26">
        <f>Analyse!L12</f>
        <v>30000</v>
      </c>
      <c r="H12" s="70">
        <f t="shared" si="0"/>
        <v>4000</v>
      </c>
      <c r="I12" s="113"/>
      <c r="J12" s="63">
        <f>ActionLog!F12</f>
        <v>1000</v>
      </c>
      <c r="K12" s="129">
        <f t="shared" si="2"/>
        <v>2.7833333333333332</v>
      </c>
      <c r="L12" s="100"/>
      <c r="M12" s="90">
        <f>ActionLog!K12</f>
        <v>0.1</v>
      </c>
      <c r="N12" s="91">
        <f>ActionLog!L12</f>
        <v>10000</v>
      </c>
      <c r="O12" s="91">
        <f>ActionLog!M12</f>
        <v>12000</v>
      </c>
      <c r="P12" s="91">
        <f>ActionLog!N12</f>
        <v>15000</v>
      </c>
      <c r="Q12" s="70">
        <f t="shared" si="3"/>
        <v>1216.6666666666667</v>
      </c>
      <c r="AD12" s="2"/>
      <c r="AF12" s="30" t="e">
        <f ca="1">_xll.RiskBinomial(1,D12)</f>
        <v>#NAME?</v>
      </c>
      <c r="AG12" s="31" t="e">
        <f ca="1">_xll.RiskPert(E12,F12,G12)</f>
        <v>#NAME?</v>
      </c>
      <c r="AH12" s="32" t="e">
        <f t="shared" ca="1" si="1"/>
        <v>#NAME?</v>
      </c>
      <c r="AI12" s="12" t="e">
        <f ca="1">_xll.RiskBinomial(1,M12)</f>
        <v>#NAME?</v>
      </c>
      <c r="AJ12" s="12" t="e">
        <f ca="1">_xll.RiskPert(N12,O12,P12)</f>
        <v>#NAME?</v>
      </c>
      <c r="AK12" s="32" t="e">
        <f t="shared" ca="1" si="4"/>
        <v>#NAME?</v>
      </c>
    </row>
    <row r="13" spans="1:37" x14ac:dyDescent="0.25">
      <c r="A13" s="18">
        <f>IF('Risiko Register'!A13&gt;0,'Risiko Register'!A13,"")</f>
        <v>7</v>
      </c>
      <c r="B13" s="19" t="str">
        <f>IF('Risiko Register'!B13&gt;0,'Risiko Register'!B13,"")</f>
        <v>Kein exklusives Schiff</v>
      </c>
      <c r="C13" s="116" t="str">
        <f>IF('Risiko Register'!C13&gt;0,'Risiko Register'!C13,"")</f>
        <v>B</v>
      </c>
      <c r="D13" s="122">
        <f>Analyse!I13</f>
        <v>0.01</v>
      </c>
      <c r="E13" s="26">
        <f>Analyse!J13</f>
        <v>100000</v>
      </c>
      <c r="F13" s="26">
        <f>Analyse!K13</f>
        <v>100000</v>
      </c>
      <c r="G13" s="26">
        <f>Analyse!L13</f>
        <v>100000</v>
      </c>
      <c r="H13" s="70">
        <f t="shared" si="0"/>
        <v>1000</v>
      </c>
      <c r="I13" s="113"/>
      <c r="J13" s="63">
        <f>ActionLog!F13</f>
        <v>100</v>
      </c>
      <c r="K13" s="129">
        <f t="shared" si="2"/>
        <v>9.9999000000000002</v>
      </c>
      <c r="L13" s="100"/>
      <c r="M13" s="90">
        <f>ActionLog!K13</f>
        <v>0.01</v>
      </c>
      <c r="N13" s="91">
        <f>ActionLog!L13</f>
        <v>1</v>
      </c>
      <c r="O13" s="91">
        <f>ActionLog!M13</f>
        <v>1</v>
      </c>
      <c r="P13" s="91">
        <f>ActionLog!N13</f>
        <v>1</v>
      </c>
      <c r="Q13" s="70">
        <f t="shared" si="3"/>
        <v>0.01</v>
      </c>
      <c r="AD13" s="2"/>
      <c r="AF13" s="30" t="e">
        <f ca="1">_xll.RiskBinomial(1,D13)</f>
        <v>#NAME?</v>
      </c>
      <c r="AG13" s="31" t="e">
        <f ca="1">_xll.RiskPert(E13,F13,G13)</f>
        <v>#NAME?</v>
      </c>
      <c r="AH13" s="32" t="e">
        <f t="shared" ca="1" si="1"/>
        <v>#NAME?</v>
      </c>
      <c r="AI13" s="12" t="e">
        <f ca="1">_xll.RiskBinomial(1,M13)</f>
        <v>#NAME?</v>
      </c>
      <c r="AJ13" s="12" t="e">
        <f ca="1">_xll.RiskPert(N13,O13,P13)</f>
        <v>#NAME?</v>
      </c>
      <c r="AK13" s="32" t="e">
        <f t="shared" ca="1" si="4"/>
        <v>#NAME?</v>
      </c>
    </row>
    <row r="14" spans="1:37" x14ac:dyDescent="0.25">
      <c r="A14" s="18">
        <f>IF('Risiko Register'!A14&gt;0,'Risiko Register'!A14,"")</f>
        <v>8</v>
      </c>
      <c r="B14" s="19" t="str">
        <f>IF('Risiko Register'!B14&gt;0,'Risiko Register'!B14,"")</f>
        <v>Complianceprobleme</v>
      </c>
      <c r="C14" s="116" t="str">
        <f>IF('Risiko Register'!C14&gt;0,'Risiko Register'!C14,"")</f>
        <v>B</v>
      </c>
      <c r="D14" s="122">
        <f>Analyse!I14</f>
        <v>0.15</v>
      </c>
      <c r="E14" s="26">
        <f>Analyse!J14</f>
        <v>20000</v>
      </c>
      <c r="F14" s="26">
        <f>Analyse!K14</f>
        <v>50000</v>
      </c>
      <c r="G14" s="26">
        <f>Analyse!L14</f>
        <v>90000</v>
      </c>
      <c r="H14" s="70">
        <f t="shared" si="0"/>
        <v>7749.9999999999991</v>
      </c>
      <c r="I14" s="113"/>
      <c r="J14" s="63">
        <f>ActionLog!F14</f>
        <v>1000</v>
      </c>
      <c r="K14" s="129">
        <f t="shared" si="2"/>
        <v>4.4999999999999991</v>
      </c>
      <c r="L14" s="100"/>
      <c r="M14" s="90">
        <f>ActionLog!K14</f>
        <v>0.15</v>
      </c>
      <c r="N14" s="91">
        <f>ActionLog!L14</f>
        <v>10000</v>
      </c>
      <c r="O14" s="91">
        <f>ActionLog!M14</f>
        <v>20000</v>
      </c>
      <c r="P14" s="91">
        <f>ActionLog!N14</f>
        <v>40000</v>
      </c>
      <c r="Q14" s="70">
        <f t="shared" si="3"/>
        <v>3250</v>
      </c>
      <c r="S14" s="12" t="s">
        <v>92</v>
      </c>
      <c r="T14" s="132" t="e">
        <f ca="1">_xll.RiskOutput("PostMiti")+SUM(AK7:AK26)</f>
        <v>#NAME?</v>
      </c>
      <c r="AD14" s="2"/>
      <c r="AF14" s="30" t="e">
        <f ca="1">_xll.RiskBinomial(1,D14)</f>
        <v>#NAME?</v>
      </c>
      <c r="AG14" s="31" t="e">
        <f ca="1">_xll.RiskPert(E14,F14,G14)</f>
        <v>#NAME?</v>
      </c>
      <c r="AH14" s="32" t="e">
        <f t="shared" ca="1" si="1"/>
        <v>#NAME?</v>
      </c>
      <c r="AI14" s="12" t="e">
        <f ca="1">_xll.RiskBinomial(1,M14)</f>
        <v>#NAME?</v>
      </c>
      <c r="AJ14" s="12" t="e">
        <f ca="1">_xll.RiskPert(N14,O14,P14)</f>
        <v>#NAME?</v>
      </c>
      <c r="AK14" s="32" t="e">
        <f t="shared" ca="1" si="4"/>
        <v>#NAME?</v>
      </c>
    </row>
    <row r="15" spans="1:37" x14ac:dyDescent="0.25">
      <c r="A15" s="18">
        <f>IF('Risiko Register'!A15&gt;0,'Risiko Register'!A15,"")</f>
        <v>9</v>
      </c>
      <c r="B15" s="19" t="str">
        <f>IF('Risiko Register'!B15&gt;0,'Risiko Register'!B15,"")</f>
        <v>Mehr Tickets verkauft als gedacht</v>
      </c>
      <c r="C15" s="116" t="str">
        <f>IF('Risiko Register'!C15&gt;0,'Risiko Register'!C15,"")</f>
        <v>C</v>
      </c>
      <c r="D15" s="122">
        <f>Analyse!I15</f>
        <v>0.4</v>
      </c>
      <c r="E15" s="26">
        <f>Analyse!J15</f>
        <v>30000</v>
      </c>
      <c r="F15" s="26">
        <f>Analyse!K15</f>
        <v>40000</v>
      </c>
      <c r="G15" s="26">
        <f>Analyse!L15</f>
        <v>70000</v>
      </c>
      <c r="H15" s="70">
        <f t="shared" si="0"/>
        <v>-17333.333333333336</v>
      </c>
      <c r="I15" s="113"/>
      <c r="J15" s="63">
        <f>ActionLog!F15</f>
        <v>10000</v>
      </c>
      <c r="K15" s="129">
        <f t="shared" si="2"/>
        <v>0.86666666666666647</v>
      </c>
      <c r="L15" s="100"/>
      <c r="M15" s="90">
        <f>ActionLog!K15</f>
        <v>0.6</v>
      </c>
      <c r="N15" s="91">
        <f>ActionLog!L15</f>
        <v>30000</v>
      </c>
      <c r="O15" s="91">
        <f>ActionLog!M15</f>
        <v>40000</v>
      </c>
      <c r="P15" s="91">
        <f>ActionLog!N15</f>
        <v>70000</v>
      </c>
      <c r="Q15" s="70">
        <f t="shared" si="3"/>
        <v>-26000</v>
      </c>
      <c r="S15" s="149" t="s">
        <v>125</v>
      </c>
      <c r="T15" s="150"/>
      <c r="U15" s="133" t="s">
        <v>127</v>
      </c>
      <c r="AD15" s="2"/>
      <c r="AF15" s="30" t="e">
        <f ca="1">_xll.RiskBinomial(1,D15)</f>
        <v>#NAME?</v>
      </c>
      <c r="AG15" s="31" t="e">
        <f ca="1">_xll.RiskPert(E15,F15,G15)</f>
        <v>#NAME?</v>
      </c>
      <c r="AH15" s="32" t="e">
        <f t="shared" ca="1" si="1"/>
        <v>#NAME?</v>
      </c>
      <c r="AI15" s="12" t="e">
        <f ca="1">_xll.RiskBinomial(1,M15)</f>
        <v>#NAME?</v>
      </c>
      <c r="AJ15" s="12" t="e">
        <f ca="1">_xll.RiskPert(N15,O15,P15)</f>
        <v>#NAME?</v>
      </c>
      <c r="AK15" s="32" t="e">
        <f t="shared" ca="1" si="4"/>
        <v>#NAME?</v>
      </c>
    </row>
    <row r="16" spans="1:37" x14ac:dyDescent="0.25">
      <c r="A16" s="18">
        <f>IF('Risiko Register'!A16&gt;0,'Risiko Register'!A16,"")</f>
        <v>10</v>
      </c>
      <c r="B16" s="19" t="str">
        <f>IF('Risiko Register'!B16&gt;0,'Risiko Register'!B16,"")</f>
        <v>Lauer Showact</v>
      </c>
      <c r="C16" s="116" t="str">
        <f>IF('Risiko Register'!C16&gt;0,'Risiko Register'!C16,"")</f>
        <v>B</v>
      </c>
      <c r="D16" s="122">
        <f>Analyse!I16</f>
        <v>0.1</v>
      </c>
      <c r="E16" s="26">
        <f>Analyse!J16</f>
        <v>1000</v>
      </c>
      <c r="F16" s="26">
        <f>Analyse!K16</f>
        <v>1000</v>
      </c>
      <c r="G16" s="26">
        <f>Analyse!L16</f>
        <v>1000</v>
      </c>
      <c r="H16" s="70">
        <f t="shared" si="0"/>
        <v>100</v>
      </c>
      <c r="I16" s="113"/>
      <c r="J16" s="63">
        <f>ActionLog!F16</f>
        <v>100</v>
      </c>
      <c r="K16" s="129">
        <f t="shared" si="2"/>
        <v>0.9998999999999999</v>
      </c>
      <c r="L16" s="100"/>
      <c r="M16" s="90">
        <f>ActionLog!K16</f>
        <v>0.01</v>
      </c>
      <c r="N16" s="91">
        <f>ActionLog!L16</f>
        <v>1</v>
      </c>
      <c r="O16" s="91">
        <f>ActionLog!M16</f>
        <v>1</v>
      </c>
      <c r="P16" s="91">
        <f>ActionLog!N16</f>
        <v>1</v>
      </c>
      <c r="Q16" s="70">
        <f t="shared" si="3"/>
        <v>0.01</v>
      </c>
      <c r="S16" s="150"/>
      <c r="T16" s="150"/>
      <c r="U16" s="134">
        <f>J27</f>
        <v>33300</v>
      </c>
      <c r="AD16" s="2"/>
      <c r="AF16" s="30" t="e">
        <f ca="1">_xll.RiskBinomial(1,D16)</f>
        <v>#NAME?</v>
      </c>
      <c r="AG16" s="31" t="e">
        <f ca="1">_xll.RiskPert(E16,F16,G16)</f>
        <v>#NAME?</v>
      </c>
      <c r="AH16" s="32" t="e">
        <f t="shared" ca="1" si="1"/>
        <v>#NAME?</v>
      </c>
      <c r="AI16" s="12" t="e">
        <f ca="1">_xll.RiskBinomial(1,M16)</f>
        <v>#NAME?</v>
      </c>
      <c r="AJ16" s="12" t="e">
        <f ca="1">_xll.RiskPert(N16,O16,P16)</f>
        <v>#NAME?</v>
      </c>
      <c r="AK16" s="32" t="e">
        <f t="shared" ca="1" si="4"/>
        <v>#NAME?</v>
      </c>
    </row>
    <row r="17" spans="1:37" x14ac:dyDescent="0.25">
      <c r="A17" s="18">
        <f>IF('Risiko Register'!A17&gt;0,'Risiko Register'!A17,"")</f>
        <v>11</v>
      </c>
      <c r="B17" s="19" t="str">
        <f>IF('Risiko Register'!B17&gt;0,'Risiko Register'!B17,"")</f>
        <v>Keine A-Kunden</v>
      </c>
      <c r="C17" s="116" t="str">
        <f>IF('Risiko Register'!C17&gt;0,'Risiko Register'!C17,"")</f>
        <v>B</v>
      </c>
      <c r="D17" s="122">
        <f>Analyse!I17</f>
        <v>0.05</v>
      </c>
      <c r="E17" s="26">
        <f>Analyse!J17</f>
        <v>5000</v>
      </c>
      <c r="F17" s="26">
        <f>Analyse!K17</f>
        <v>10000</v>
      </c>
      <c r="G17" s="26">
        <f>Analyse!L17</f>
        <v>20000</v>
      </c>
      <c r="H17" s="70">
        <f t="shared" si="0"/>
        <v>541.66666666666674</v>
      </c>
      <c r="I17" s="113"/>
      <c r="J17" s="63">
        <f>ActionLog!F17</f>
        <v>100</v>
      </c>
      <c r="K17" s="129">
        <f t="shared" si="2"/>
        <v>5.4165666666666672</v>
      </c>
      <c r="L17" s="100"/>
      <c r="M17" s="90">
        <f>ActionLog!K17</f>
        <v>0.01</v>
      </c>
      <c r="N17" s="91">
        <f>ActionLog!L17</f>
        <v>1</v>
      </c>
      <c r="O17" s="91">
        <f>ActionLog!M17</f>
        <v>1</v>
      </c>
      <c r="P17" s="91">
        <f>ActionLog!N17</f>
        <v>1</v>
      </c>
      <c r="Q17" s="70">
        <f t="shared" si="3"/>
        <v>0.01</v>
      </c>
      <c r="S17" s="12" t="s">
        <v>88</v>
      </c>
      <c r="T17" s="36" t="e">
        <f ca="1">_xll.RiskMin(T14)</f>
        <v>#NAME?</v>
      </c>
      <c r="U17" s="135" t="e">
        <f ca="1">U$16+T17</f>
        <v>#NAME?</v>
      </c>
      <c r="AD17" s="2"/>
      <c r="AF17" s="30" t="e">
        <f ca="1">_xll.RiskBinomial(1,D17)</f>
        <v>#NAME?</v>
      </c>
      <c r="AG17" s="31" t="e">
        <f ca="1">_xll.RiskPert(E17,F17,G17)</f>
        <v>#NAME?</v>
      </c>
      <c r="AH17" s="32" t="e">
        <f t="shared" ca="1" si="1"/>
        <v>#NAME?</v>
      </c>
      <c r="AI17" s="12" t="e">
        <f ca="1">_xll.RiskBinomial(1,M17)</f>
        <v>#NAME?</v>
      </c>
      <c r="AJ17" s="12" t="e">
        <f ca="1">_xll.RiskPert(N17,O17,P17)</f>
        <v>#NAME?</v>
      </c>
      <c r="AK17" s="32" t="e">
        <f t="shared" ca="1" si="4"/>
        <v>#NAME?</v>
      </c>
    </row>
    <row r="18" spans="1:37" x14ac:dyDescent="0.25">
      <c r="A18" s="18">
        <f>IF('Risiko Register'!A18&gt;0,'Risiko Register'!A18,"")</f>
        <v>12</v>
      </c>
      <c r="B18" s="19" t="str">
        <f>IF('Risiko Register'!B18&gt;0,'Risiko Register'!B18,"")</f>
        <v>Fertigstellung der 4201 und der 8.6</v>
      </c>
      <c r="C18" s="116" t="str">
        <f>IF('Risiko Register'!C18&gt;0,'Risiko Register'!C18,"")</f>
        <v>B</v>
      </c>
      <c r="D18" s="122">
        <f>Analyse!I18</f>
        <v>0.3</v>
      </c>
      <c r="E18" s="26">
        <f>Analyse!J18</f>
        <v>30000</v>
      </c>
      <c r="F18" s="26">
        <f>Analyse!K18</f>
        <v>35000</v>
      </c>
      <c r="G18" s="26">
        <f>Analyse!L18</f>
        <v>50000</v>
      </c>
      <c r="H18" s="70">
        <f t="shared" si="0"/>
        <v>10999.999999999998</v>
      </c>
      <c r="I18" s="113"/>
      <c r="J18" s="63">
        <f>ActionLog!F18</f>
        <v>1000</v>
      </c>
      <c r="K18" s="129">
        <f t="shared" si="2"/>
        <v>6.4999999999999982</v>
      </c>
      <c r="L18" s="100"/>
      <c r="M18" s="90">
        <f>ActionLog!K18</f>
        <v>0.3</v>
      </c>
      <c r="N18" s="91">
        <f>ActionLog!L18</f>
        <v>10000</v>
      </c>
      <c r="O18" s="91">
        <f>ActionLog!M18</f>
        <v>15000</v>
      </c>
      <c r="P18" s="91">
        <f>ActionLog!N18</f>
        <v>20000</v>
      </c>
      <c r="Q18" s="70">
        <f t="shared" si="3"/>
        <v>4500</v>
      </c>
      <c r="S18" s="12" t="s">
        <v>87</v>
      </c>
      <c r="T18" s="36" t="e">
        <f ca="1">_xll.RiskMean(T14)</f>
        <v>#NAME?</v>
      </c>
      <c r="U18" s="135" t="e">
        <f t="shared" ref="U18:U20" ca="1" si="5">U$16+T18</f>
        <v>#NAME?</v>
      </c>
      <c r="AD18" s="2"/>
      <c r="AF18" s="30" t="e">
        <f ca="1">_xll.RiskBinomial(1,D18)</f>
        <v>#NAME?</v>
      </c>
      <c r="AG18" s="31" t="e">
        <f ca="1">_xll.RiskPert(E18,F18,G18)</f>
        <v>#NAME?</v>
      </c>
      <c r="AH18" s="32" t="e">
        <f t="shared" ca="1" si="1"/>
        <v>#NAME?</v>
      </c>
      <c r="AI18" s="12" t="e">
        <f ca="1">_xll.RiskBinomial(1,M18)</f>
        <v>#NAME?</v>
      </c>
      <c r="AJ18" s="12" t="e">
        <f ca="1">_xll.RiskPert(N18,O18,P18)</f>
        <v>#NAME?</v>
      </c>
      <c r="AK18" s="32" t="e">
        <f t="shared" ca="1" si="4"/>
        <v>#NAME?</v>
      </c>
    </row>
    <row r="19" spans="1:37" x14ac:dyDescent="0.25">
      <c r="A19" s="18" t="str">
        <f>IF('Risiko Register'!A19&gt;0,'Risiko Register'!A19,"")</f>
        <v/>
      </c>
      <c r="B19" s="19" t="str">
        <f>IF('Risiko Register'!B19&gt;0,'Risiko Register'!B19,"")</f>
        <v/>
      </c>
      <c r="C19" s="116" t="str">
        <f>IF('Risiko Register'!C19&gt;0,'Risiko Register'!C19,"")</f>
        <v/>
      </c>
      <c r="D19" s="122">
        <f>Analyse!I19</f>
        <v>0</v>
      </c>
      <c r="E19" s="26">
        <f>Analyse!J19</f>
        <v>0</v>
      </c>
      <c r="F19" s="26">
        <f>Analyse!K19</f>
        <v>0</v>
      </c>
      <c r="G19" s="26">
        <f>Analyse!L19</f>
        <v>0</v>
      </c>
      <c r="H19" s="70" t="str">
        <f t="shared" si="0"/>
        <v/>
      </c>
      <c r="I19" s="113"/>
      <c r="J19" s="63">
        <f>ActionLog!F19</f>
        <v>0</v>
      </c>
      <c r="K19" s="129"/>
      <c r="L19" s="100"/>
      <c r="M19" s="90">
        <f>ActionLog!K19</f>
        <v>0</v>
      </c>
      <c r="N19" s="91">
        <f>ActionLog!L19</f>
        <v>0</v>
      </c>
      <c r="O19" s="91">
        <f>ActionLog!M19</f>
        <v>0</v>
      </c>
      <c r="P19" s="91">
        <f>ActionLog!N19</f>
        <v>0</v>
      </c>
      <c r="Q19" s="70" t="str">
        <f t="shared" si="3"/>
        <v/>
      </c>
      <c r="S19" s="12" t="s">
        <v>89</v>
      </c>
      <c r="T19" s="36" t="e">
        <f ca="1">_xll.RiskMax(T14)</f>
        <v>#NAME?</v>
      </c>
      <c r="U19" s="135" t="e">
        <f t="shared" ca="1" si="5"/>
        <v>#NAME?</v>
      </c>
      <c r="AF19" s="30" t="e">
        <f ca="1">_xll.RiskBinomial(1,D19)</f>
        <v>#NAME?</v>
      </c>
      <c r="AG19" s="31" t="e">
        <f ca="1">_xll.RiskPert(E19,F19,G19)</f>
        <v>#NAME?</v>
      </c>
      <c r="AH19" s="32" t="e">
        <f t="shared" ca="1" si="1"/>
        <v>#NAME?</v>
      </c>
      <c r="AI19" s="12" t="e">
        <f ca="1">_xll.RiskBinomial(1,M19)</f>
        <v>#NAME?</v>
      </c>
      <c r="AJ19" s="12" t="e">
        <f ca="1">_xll.RiskPert(N19,O19,P19)</f>
        <v>#NAME?</v>
      </c>
      <c r="AK19" s="32" t="e">
        <f t="shared" ca="1" si="4"/>
        <v>#NAME?</v>
      </c>
    </row>
    <row r="20" spans="1:37" x14ac:dyDescent="0.25">
      <c r="A20" s="18" t="str">
        <f>IF('Risiko Register'!A20&gt;0,'Risiko Register'!A20,"")</f>
        <v/>
      </c>
      <c r="B20" s="19" t="str">
        <f>IF('Risiko Register'!B20&gt;0,'Risiko Register'!B20,"")</f>
        <v/>
      </c>
      <c r="C20" s="116" t="str">
        <f>IF('Risiko Register'!C20&gt;0,'Risiko Register'!C20,"")</f>
        <v/>
      </c>
      <c r="D20" s="122">
        <f>Analyse!I20</f>
        <v>0</v>
      </c>
      <c r="E20" s="26">
        <f>Analyse!J20</f>
        <v>0</v>
      </c>
      <c r="F20" s="26">
        <f>Analyse!K20</f>
        <v>0</v>
      </c>
      <c r="G20" s="26">
        <f>Analyse!L20</f>
        <v>0</v>
      </c>
      <c r="H20" s="70" t="str">
        <f t="shared" si="0"/>
        <v/>
      </c>
      <c r="I20" s="113"/>
      <c r="J20" s="63">
        <f>ActionLog!F20</f>
        <v>0</v>
      </c>
      <c r="K20" s="129"/>
      <c r="L20" s="100"/>
      <c r="M20" s="90">
        <f>ActionLog!K20</f>
        <v>0</v>
      </c>
      <c r="N20" s="91">
        <f>ActionLog!L20</f>
        <v>0</v>
      </c>
      <c r="O20" s="91">
        <f>ActionLog!M20</f>
        <v>0</v>
      </c>
      <c r="P20" s="91">
        <f>ActionLog!N20</f>
        <v>0</v>
      </c>
      <c r="Q20" s="70" t="str">
        <f t="shared" si="3"/>
        <v/>
      </c>
      <c r="S20" s="12" t="s">
        <v>90</v>
      </c>
      <c r="T20" s="36" t="e">
        <f ca="1">_xll.RiskPercentile(T14,80%)</f>
        <v>#NAME?</v>
      </c>
      <c r="U20" s="135" t="e">
        <f t="shared" ca="1" si="5"/>
        <v>#NAME?</v>
      </c>
      <c r="AF20" s="30" t="e">
        <f ca="1">_xll.RiskBinomial(1,D20)</f>
        <v>#NAME?</v>
      </c>
      <c r="AG20" s="31" t="e">
        <f ca="1">_xll.RiskPert(E20,F20,G20)</f>
        <v>#NAME?</v>
      </c>
      <c r="AH20" s="32" t="e">
        <f t="shared" ca="1" si="1"/>
        <v>#NAME?</v>
      </c>
      <c r="AI20" s="12" t="e">
        <f ca="1">_xll.RiskBinomial(1,M20)</f>
        <v>#NAME?</v>
      </c>
      <c r="AJ20" s="12" t="e">
        <f ca="1">_xll.RiskPert(N20,O20,P20)</f>
        <v>#NAME?</v>
      </c>
      <c r="AK20" s="32" t="e">
        <f t="shared" ca="1" si="4"/>
        <v>#NAME?</v>
      </c>
    </row>
    <row r="21" spans="1:37" x14ac:dyDescent="0.25">
      <c r="A21" s="18" t="str">
        <f>IF('Risiko Register'!A21&gt;0,'Risiko Register'!A21,"")</f>
        <v/>
      </c>
      <c r="B21" s="19" t="str">
        <f>IF('Risiko Register'!B21&gt;0,'Risiko Register'!B21,"")</f>
        <v/>
      </c>
      <c r="C21" s="116" t="str">
        <f>IF('Risiko Register'!C21&gt;0,'Risiko Register'!C21,"")</f>
        <v/>
      </c>
      <c r="D21" s="122">
        <f>Analyse!I21</f>
        <v>0</v>
      </c>
      <c r="E21" s="26">
        <f>Analyse!J21</f>
        <v>0</v>
      </c>
      <c r="F21" s="26">
        <f>Analyse!K21</f>
        <v>0</v>
      </c>
      <c r="G21" s="26">
        <f>Analyse!L21</f>
        <v>0</v>
      </c>
      <c r="H21" s="70" t="str">
        <f t="shared" si="0"/>
        <v/>
      </c>
      <c r="I21" s="113"/>
      <c r="J21" s="63">
        <f>ActionLog!F21</f>
        <v>0</v>
      </c>
      <c r="K21" s="129"/>
      <c r="L21" s="100"/>
      <c r="M21" s="90">
        <f>ActionLog!K21</f>
        <v>0</v>
      </c>
      <c r="N21" s="91">
        <f>ActionLog!L21</f>
        <v>0</v>
      </c>
      <c r="O21" s="91">
        <f>ActionLog!M21</f>
        <v>0</v>
      </c>
      <c r="P21" s="91">
        <f>ActionLog!N21</f>
        <v>0</v>
      </c>
      <c r="Q21" s="70" t="str">
        <f t="shared" si="3"/>
        <v/>
      </c>
      <c r="AF21" s="30" t="e">
        <f ca="1">_xll.RiskBinomial(1,D21)</f>
        <v>#NAME?</v>
      </c>
      <c r="AG21" s="31" t="e">
        <f ca="1">_xll.RiskPert(E21,F21,G21)</f>
        <v>#NAME?</v>
      </c>
      <c r="AH21" s="32" t="e">
        <f t="shared" ca="1" si="1"/>
        <v>#NAME?</v>
      </c>
      <c r="AI21" s="12" t="e">
        <f ca="1">_xll.RiskBinomial(1,M21)</f>
        <v>#NAME?</v>
      </c>
      <c r="AJ21" s="12" t="e">
        <f ca="1">_xll.RiskPert(N21,O21,P21)</f>
        <v>#NAME?</v>
      </c>
      <c r="AK21" s="32" t="e">
        <f t="shared" ca="1" si="4"/>
        <v>#NAME?</v>
      </c>
    </row>
    <row r="22" spans="1:37" x14ac:dyDescent="0.25">
      <c r="A22" s="18" t="str">
        <f>IF('Risiko Register'!A22&gt;0,'Risiko Register'!A22,"")</f>
        <v/>
      </c>
      <c r="B22" s="19" t="str">
        <f>IF('Risiko Register'!B22&gt;0,'Risiko Register'!B22,"")</f>
        <v/>
      </c>
      <c r="C22" s="116" t="str">
        <f>IF('Risiko Register'!C22&gt;0,'Risiko Register'!C22,"")</f>
        <v/>
      </c>
      <c r="D22" s="122">
        <f>Analyse!I22</f>
        <v>0</v>
      </c>
      <c r="E22" s="26">
        <f>Analyse!J22</f>
        <v>0</v>
      </c>
      <c r="F22" s="26">
        <f>Analyse!K22</f>
        <v>0</v>
      </c>
      <c r="G22" s="26">
        <f>Analyse!L22</f>
        <v>0</v>
      </c>
      <c r="H22" s="70" t="str">
        <f t="shared" si="0"/>
        <v/>
      </c>
      <c r="I22" s="113"/>
      <c r="J22" s="63">
        <f>ActionLog!F22</f>
        <v>0</v>
      </c>
      <c r="K22" s="129"/>
      <c r="L22" s="100"/>
      <c r="M22" s="90">
        <f>ActionLog!K22</f>
        <v>0</v>
      </c>
      <c r="N22" s="91">
        <f>ActionLog!L22</f>
        <v>0</v>
      </c>
      <c r="O22" s="91">
        <f>ActionLog!M22</f>
        <v>0</v>
      </c>
      <c r="P22" s="91">
        <f>ActionLog!N22</f>
        <v>0</v>
      </c>
      <c r="Q22" s="70" t="str">
        <f t="shared" si="3"/>
        <v/>
      </c>
      <c r="AF22" s="30" t="e">
        <f ca="1">_xll.RiskBinomial(1,D22)</f>
        <v>#NAME?</v>
      </c>
      <c r="AG22" s="31" t="e">
        <f ca="1">_xll.RiskPert(E22,F22,G22)</f>
        <v>#NAME?</v>
      </c>
      <c r="AH22" s="32" t="e">
        <f t="shared" ca="1" si="1"/>
        <v>#NAME?</v>
      </c>
      <c r="AI22" s="12" t="e">
        <f ca="1">_xll.RiskBinomial(1,M22)</f>
        <v>#NAME?</v>
      </c>
      <c r="AJ22" s="12" t="e">
        <f ca="1">_xll.RiskPert(N22,O22,P22)</f>
        <v>#NAME?</v>
      </c>
      <c r="AK22" s="32" t="e">
        <f t="shared" ca="1" si="4"/>
        <v>#NAME?</v>
      </c>
    </row>
    <row r="23" spans="1:37" x14ac:dyDescent="0.25">
      <c r="A23" s="18" t="str">
        <f>IF('Risiko Register'!A23&gt;0,'Risiko Register'!A23,"")</f>
        <v/>
      </c>
      <c r="B23" s="19" t="str">
        <f>IF('Risiko Register'!B23&gt;0,'Risiko Register'!B23,"")</f>
        <v/>
      </c>
      <c r="C23" s="116" t="str">
        <f>IF('Risiko Register'!C23&gt;0,'Risiko Register'!C23,"")</f>
        <v/>
      </c>
      <c r="D23" s="122">
        <f>Analyse!I23</f>
        <v>0</v>
      </c>
      <c r="E23" s="26">
        <f>Analyse!J23</f>
        <v>0</v>
      </c>
      <c r="F23" s="26">
        <f>Analyse!K23</f>
        <v>0</v>
      </c>
      <c r="G23" s="26">
        <f>Analyse!L23</f>
        <v>0</v>
      </c>
      <c r="H23" s="70" t="str">
        <f t="shared" si="0"/>
        <v/>
      </c>
      <c r="I23" s="113"/>
      <c r="J23" s="63">
        <f>ActionLog!F23</f>
        <v>0</v>
      </c>
      <c r="K23" s="129"/>
      <c r="L23" s="100"/>
      <c r="M23" s="90">
        <f>ActionLog!K23</f>
        <v>0</v>
      </c>
      <c r="N23" s="91">
        <f>ActionLog!L23</f>
        <v>0</v>
      </c>
      <c r="O23" s="91">
        <f>ActionLog!M23</f>
        <v>0</v>
      </c>
      <c r="P23" s="91">
        <f>ActionLog!N23</f>
        <v>0</v>
      </c>
      <c r="Q23" s="70" t="str">
        <f t="shared" si="3"/>
        <v/>
      </c>
      <c r="AF23" s="30" t="e">
        <f ca="1">_xll.RiskBinomial(1,D23)</f>
        <v>#NAME?</v>
      </c>
      <c r="AG23" s="31" t="e">
        <f ca="1">_xll.RiskPert(E23,F23,G23)</f>
        <v>#NAME?</v>
      </c>
      <c r="AH23" s="32" t="e">
        <f t="shared" ca="1" si="1"/>
        <v>#NAME?</v>
      </c>
      <c r="AI23" s="12" t="e">
        <f ca="1">_xll.RiskBinomial(1,M23)</f>
        <v>#NAME?</v>
      </c>
      <c r="AJ23" s="12" t="e">
        <f ca="1">_xll.RiskPert(N23,O23,P23)</f>
        <v>#NAME?</v>
      </c>
      <c r="AK23" s="32" t="e">
        <f t="shared" ca="1" si="4"/>
        <v>#NAME?</v>
      </c>
    </row>
    <row r="24" spans="1:37" x14ac:dyDescent="0.25">
      <c r="A24" s="18" t="str">
        <f>IF('Risiko Register'!A24&gt;0,'Risiko Register'!A24,"")</f>
        <v/>
      </c>
      <c r="B24" s="19" t="str">
        <f>IF('Risiko Register'!B24&gt;0,'Risiko Register'!B24,"")</f>
        <v/>
      </c>
      <c r="C24" s="116" t="str">
        <f>IF('Risiko Register'!C24&gt;0,'Risiko Register'!C24,"")</f>
        <v/>
      </c>
      <c r="D24" s="122">
        <f>Analyse!I24</f>
        <v>0</v>
      </c>
      <c r="E24" s="26">
        <f>Analyse!J24</f>
        <v>0</v>
      </c>
      <c r="F24" s="26">
        <f>Analyse!K24</f>
        <v>0</v>
      </c>
      <c r="G24" s="26">
        <f>Analyse!L24</f>
        <v>0</v>
      </c>
      <c r="H24" s="70" t="str">
        <f t="shared" si="0"/>
        <v/>
      </c>
      <c r="I24" s="113"/>
      <c r="J24" s="63">
        <f>ActionLog!F24</f>
        <v>0</v>
      </c>
      <c r="K24" s="129"/>
      <c r="L24" s="100"/>
      <c r="M24" s="90">
        <f>ActionLog!K24</f>
        <v>0</v>
      </c>
      <c r="N24" s="91">
        <f>ActionLog!L24</f>
        <v>0</v>
      </c>
      <c r="O24" s="91">
        <f>ActionLog!M24</f>
        <v>0</v>
      </c>
      <c r="P24" s="91">
        <f>ActionLog!N24</f>
        <v>0</v>
      </c>
      <c r="Q24" s="70" t="str">
        <f t="shared" si="3"/>
        <v/>
      </c>
      <c r="AF24" s="30" t="e">
        <f ca="1">_xll.RiskBinomial(1,D24)</f>
        <v>#NAME?</v>
      </c>
      <c r="AG24" s="31" t="e">
        <f ca="1">_xll.RiskPert(E24,F24,G24)</f>
        <v>#NAME?</v>
      </c>
      <c r="AH24" s="32" t="e">
        <f t="shared" ca="1" si="1"/>
        <v>#NAME?</v>
      </c>
      <c r="AI24" s="12" t="e">
        <f ca="1">_xll.RiskBinomial(1,M24)</f>
        <v>#NAME?</v>
      </c>
      <c r="AJ24" s="12" t="e">
        <f ca="1">_xll.RiskPert(N24,O24,P24)</f>
        <v>#NAME?</v>
      </c>
      <c r="AK24" s="32" t="e">
        <f t="shared" ca="1" si="4"/>
        <v>#NAME?</v>
      </c>
    </row>
    <row r="25" spans="1:37" x14ac:dyDescent="0.25">
      <c r="A25" s="18" t="str">
        <f>IF('Risiko Register'!A25&gt;0,'Risiko Register'!A25,"")</f>
        <v/>
      </c>
      <c r="B25" s="19" t="str">
        <f>IF('Risiko Register'!B25&gt;0,'Risiko Register'!B25,"")</f>
        <v/>
      </c>
      <c r="C25" s="116" t="str">
        <f>IF('Risiko Register'!C25&gt;0,'Risiko Register'!C25,"")</f>
        <v/>
      </c>
      <c r="D25" s="122">
        <f>Analyse!I25</f>
        <v>0</v>
      </c>
      <c r="E25" s="26">
        <f>Analyse!J25</f>
        <v>0</v>
      </c>
      <c r="F25" s="26">
        <f>Analyse!K25</f>
        <v>0</v>
      </c>
      <c r="G25" s="26">
        <f>Analyse!L25</f>
        <v>0</v>
      </c>
      <c r="H25" s="70" t="str">
        <f t="shared" si="0"/>
        <v/>
      </c>
      <c r="I25" s="113"/>
      <c r="J25" s="63">
        <f>ActionLog!F25</f>
        <v>0</v>
      </c>
      <c r="K25" s="129"/>
      <c r="L25" s="100"/>
      <c r="M25" s="90">
        <f>ActionLog!K25</f>
        <v>0</v>
      </c>
      <c r="N25" s="91">
        <f>ActionLog!L25</f>
        <v>0</v>
      </c>
      <c r="O25" s="91">
        <f>ActionLog!M25</f>
        <v>0</v>
      </c>
      <c r="P25" s="91">
        <f>ActionLog!N25</f>
        <v>0</v>
      </c>
      <c r="Q25" s="70" t="str">
        <f t="shared" si="3"/>
        <v/>
      </c>
      <c r="AF25" s="30" t="e">
        <f ca="1">_xll.RiskBinomial(1,D25)</f>
        <v>#NAME?</v>
      </c>
      <c r="AG25" s="31" t="e">
        <f ca="1">_xll.RiskPert(E25,F25,G25)</f>
        <v>#NAME?</v>
      </c>
      <c r="AH25" s="32" t="e">
        <f t="shared" ca="1" si="1"/>
        <v>#NAME?</v>
      </c>
      <c r="AI25" s="12" t="e">
        <f ca="1">_xll.RiskBinomial(1,M25)</f>
        <v>#NAME?</v>
      </c>
      <c r="AJ25" s="12" t="e">
        <f ca="1">_xll.RiskPert(N25,O25,P25)</f>
        <v>#NAME?</v>
      </c>
      <c r="AK25" s="32" t="e">
        <f t="shared" ca="1" si="4"/>
        <v>#NAME?</v>
      </c>
    </row>
    <row r="26" spans="1:37" ht="15.75" thickBot="1" x14ac:dyDescent="0.3">
      <c r="A26" s="18" t="str">
        <f>IF('Risiko Register'!A26&gt;0,'Risiko Register'!A26,"")</f>
        <v/>
      </c>
      <c r="B26" s="19" t="str">
        <f>IF('Risiko Register'!B26&gt;0,'Risiko Register'!B26,"")</f>
        <v/>
      </c>
      <c r="C26" s="116" t="str">
        <f>IF('Risiko Register'!C26&gt;0,'Risiko Register'!C26,"")</f>
        <v/>
      </c>
      <c r="D26" s="122">
        <f>Analyse!I26</f>
        <v>0</v>
      </c>
      <c r="E26" s="26">
        <f>Analyse!J26</f>
        <v>0</v>
      </c>
      <c r="F26" s="26">
        <f>Analyse!K26</f>
        <v>0</v>
      </c>
      <c r="G26" s="26">
        <f>Analyse!L26</f>
        <v>0</v>
      </c>
      <c r="H26" s="70" t="str">
        <f t="shared" si="0"/>
        <v/>
      </c>
      <c r="I26" s="114"/>
      <c r="J26" s="76">
        <f>ActionLog!F26</f>
        <v>0</v>
      </c>
      <c r="K26" s="129"/>
      <c r="L26" s="100"/>
      <c r="M26" s="90">
        <f>ActionLog!K26</f>
        <v>0</v>
      </c>
      <c r="N26" s="91">
        <f>ActionLog!L26</f>
        <v>0</v>
      </c>
      <c r="O26" s="91">
        <f>ActionLog!M26</f>
        <v>0</v>
      </c>
      <c r="P26" s="91">
        <f>ActionLog!N26</f>
        <v>0</v>
      </c>
      <c r="Q26" s="70" t="str">
        <f t="shared" si="3"/>
        <v/>
      </c>
      <c r="AF26" s="33" t="e">
        <f ca="1">_xll.RiskBinomial(1,D26)</f>
        <v>#NAME?</v>
      </c>
      <c r="AG26" s="34" t="e">
        <f ca="1">_xll.RiskPert(E26,F26,G26)</f>
        <v>#NAME?</v>
      </c>
      <c r="AH26" s="32" t="e">
        <f t="shared" ca="1" si="1"/>
        <v>#NAME?</v>
      </c>
      <c r="AI26" s="12" t="e">
        <f ca="1">_xll.RiskBinomial(1,M26)</f>
        <v>#NAME?</v>
      </c>
      <c r="AJ26" s="12" t="e">
        <f ca="1">_xll.RiskPert(N26,O26,P26)</f>
        <v>#NAME?</v>
      </c>
      <c r="AK26" s="32" t="e">
        <f t="shared" ca="1" si="4"/>
        <v>#NAME?</v>
      </c>
    </row>
    <row r="27" spans="1:37" s="44" customFormat="1" ht="16.5" thickBot="1" x14ac:dyDescent="0.3">
      <c r="A27" s="39"/>
      <c r="B27" s="40"/>
      <c r="C27" s="39"/>
      <c r="D27" s="123"/>
      <c r="E27" s="75">
        <f t="shared" ref="E27:G27" si="6">SUM(E7:E26)</f>
        <v>486000</v>
      </c>
      <c r="F27" s="75">
        <f t="shared" si="6"/>
        <v>676000</v>
      </c>
      <c r="G27" s="75">
        <f t="shared" si="6"/>
        <v>971000</v>
      </c>
      <c r="H27" s="93">
        <f>SUM(H7:H26)</f>
        <v>89724.999999999985</v>
      </c>
      <c r="I27" s="115"/>
      <c r="J27" s="93">
        <f t="shared" ref="J27:Q27" si="7">SUM(J7:J26)</f>
        <v>33300</v>
      </c>
      <c r="K27" s="130"/>
      <c r="L27" s="107"/>
      <c r="M27" s="92"/>
      <c r="N27" s="75">
        <f t="shared" si="7"/>
        <v>140003</v>
      </c>
      <c r="O27" s="75">
        <f t="shared" si="7"/>
        <v>207003</v>
      </c>
      <c r="P27" s="75">
        <f t="shared" si="7"/>
        <v>295003</v>
      </c>
      <c r="Q27" s="93">
        <f t="shared" si="7"/>
        <v>10066.696666666667</v>
      </c>
      <c r="T27" s="45"/>
    </row>
    <row r="28" spans="1:37" ht="15.75" thickBot="1" x14ac:dyDescent="0.3">
      <c r="D28" s="82"/>
      <c r="E28" s="124"/>
      <c r="F28" s="124"/>
      <c r="G28" s="124"/>
      <c r="H28" s="83"/>
      <c r="I28" s="112"/>
      <c r="J28" s="102"/>
      <c r="K28" s="131"/>
      <c r="L28" s="108"/>
      <c r="M28" s="87"/>
      <c r="N28" s="88"/>
      <c r="O28" s="88"/>
      <c r="P28" s="88"/>
      <c r="Q28" s="89"/>
    </row>
    <row r="29" spans="1:37" x14ac:dyDescent="0.25">
      <c r="I29" s="106"/>
    </row>
  </sheetData>
  <mergeCells count="7">
    <mergeCell ref="S15:T16"/>
    <mergeCell ref="AI5:AK5"/>
    <mergeCell ref="M4:Q4"/>
    <mergeCell ref="J4:K4"/>
    <mergeCell ref="D4:H4"/>
    <mergeCell ref="S5:T5"/>
    <mergeCell ref="AF5:AH5"/>
  </mergeCells>
  <conditionalFormatting sqref="AF7:AG26">
    <cfRule type="expression" dxfId="16" priority="4" stopIfTrue="1">
      <formula>RiskIsInput</formula>
    </cfRule>
  </conditionalFormatting>
  <conditionalFormatting sqref="AH27">
    <cfRule type="expression" dxfId="15" priority="5" stopIfTrue="1">
      <formula>RiskIsOutput</formula>
    </cfRule>
  </conditionalFormatting>
  <conditionalFormatting sqref="G2">
    <cfRule type="expression" dxfId="14" priority="2" stopIfTrue="1">
      <formula>RiskIsOutput</formula>
    </cfRule>
  </conditionalFormatting>
  <conditionalFormatting sqref="T7">
    <cfRule type="expression" dxfId="13" priority="6" stopIfTrue="1">
      <formula>RiskIsStatistics</formula>
    </cfRule>
  </conditionalFormatting>
  <conditionalFormatting sqref="T8">
    <cfRule type="expression" dxfId="12" priority="7" stopIfTrue="1">
      <formula>RiskIsStatistics</formula>
    </cfRule>
  </conditionalFormatting>
  <conditionalFormatting sqref="H7:L26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{ADB6E505-2D5B-47C8-834D-184257BB1BBB}</x14:id>
        </ext>
      </extLst>
    </cfRule>
  </conditionalFormatting>
  <conditionalFormatting sqref="T9">
    <cfRule type="expression" dxfId="11" priority="9" stopIfTrue="1">
      <formula>RiskIsStatistics</formula>
    </cfRule>
  </conditionalFormatting>
  <conditionalFormatting sqref="T10">
    <cfRule type="expression" dxfId="10" priority="10" stopIfTrue="1">
      <formula>RiskIsStatistics</formula>
    </cfRule>
  </conditionalFormatting>
  <conditionalFormatting sqref="T4">
    <cfRule type="expression" dxfId="9" priority="12" stopIfTrue="1">
      <formula>RiskIsOutput</formula>
    </cfRule>
  </conditionalFormatting>
  <conditionalFormatting sqref="D4">
    <cfRule type="expression" dxfId="8" priority="11" stopIfTrue="1">
      <formula>IF(RiskSelectedNameCell1=CELL("address",$D$4),TRUE)</formula>
    </cfRule>
  </conditionalFormatting>
  <conditionalFormatting sqref="Q7:Q2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{B9FC5885-2EDC-4FC1-85DC-CC73D9BE04C9}</x14:id>
        </ext>
      </extLst>
    </cfRule>
  </conditionalFormatting>
  <conditionalFormatting sqref="AI7:AI26">
    <cfRule type="expression" dxfId="7" priority="13" stopIfTrue="1">
      <formula>RiskIsInput</formula>
    </cfRule>
  </conditionalFormatting>
  <conditionalFormatting sqref="T14">
    <cfRule type="expression" dxfId="6" priority="17" stopIfTrue="1">
      <formula>RiskIsOutput</formula>
    </cfRule>
  </conditionalFormatting>
  <conditionalFormatting sqref="S14">
    <cfRule type="expression" dxfId="5" priority="15" stopIfTrue="1">
      <formula>IF(RiskSelectedNameCell1=CELL("address",$S$14),TRUE)</formula>
    </cfRule>
  </conditionalFormatting>
  <conditionalFormatting sqref="S5">
    <cfRule type="expression" dxfId="4" priority="16" stopIfTrue="1">
      <formula>IF(RiskSelectedNameCell2=CELL("address",$S$5),TRUE)</formula>
    </cfRule>
  </conditionalFormatting>
  <conditionalFormatting sqref="T17">
    <cfRule type="expression" dxfId="3" priority="18" stopIfTrue="1">
      <formula>RiskIsStatistics</formula>
    </cfRule>
  </conditionalFormatting>
  <conditionalFormatting sqref="T18">
    <cfRule type="expression" dxfId="2" priority="19" stopIfTrue="1">
      <formula>RiskIsStatistics</formula>
    </cfRule>
  </conditionalFormatting>
  <conditionalFormatting sqref="T19">
    <cfRule type="expression" dxfId="1" priority="20" stopIfTrue="1">
      <formula>RiskIsStatistics</formula>
    </cfRule>
  </conditionalFormatting>
  <conditionalFormatting sqref="T20">
    <cfRule type="expression" dxfId="0" priority="21" stopIfTrue="1">
      <formula>RiskIsStatistics</formula>
    </cfRule>
  </conditionalFormatting>
  <pageMargins left="0.7" right="0.7" top="0.78740157499999996" bottom="0.78740157499999996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B6E505-2D5B-47C8-834D-184257BB1BB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H7:L26</xm:sqref>
        </x14:conditionalFormatting>
        <x14:conditionalFormatting xmlns:xm="http://schemas.microsoft.com/office/excel/2006/main">
          <x14:cfRule type="dataBar" id="{B9FC5885-2EDC-4FC1-85DC-CC73D9BE04C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Q7:Q26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37" sqref="O37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RMP</vt:lpstr>
      <vt:lpstr>Risiko Register</vt:lpstr>
      <vt:lpstr>Analyse</vt:lpstr>
      <vt:lpstr>PIM</vt:lpstr>
      <vt:lpstr>ActionLog</vt:lpstr>
      <vt:lpstr>Post-Mitigated</vt:lpstr>
      <vt:lpstr>ScreenShot Post-Mitigated</vt:lpstr>
    </vt:vector>
  </TitlesOfParts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Wuttke</dc:creator>
  <cp:lastModifiedBy>Jens Reineking</cp:lastModifiedBy>
  <dcterms:created xsi:type="dcterms:W3CDTF">2015-06-14T15:41:50Z</dcterms:created>
  <dcterms:modified xsi:type="dcterms:W3CDTF">2017-03-01T19:48:20Z</dcterms:modified>
</cp:coreProperties>
</file>